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scdgr.sharepoint.com/sites/intranet/Comm/Site Web/Entretien/"/>
    </mc:Choice>
  </mc:AlternateContent>
  <xr:revisionPtr revIDLastSave="0" documentId="8_{CB1B68F6-90F3-46D7-BFDF-3FEC7E37B2EE}" xr6:coauthVersionLast="47" xr6:coauthVersionMax="47" xr10:uidLastSave="{00000000-0000-0000-0000-000000000000}"/>
  <bookViews>
    <workbookView xWindow="-120" yWindow="-120" windowWidth="29040" windowHeight="15840" tabRatio="801" activeTab="2" xr2:uid="{4E001882-94D2-4561-8C24-2FC025358A5D}"/>
  </bookViews>
  <sheets>
    <sheet name="1. Stratégie de ventilation" sheetId="6" r:id="rId1"/>
    <sheet name="2. Investissements du conseil" sheetId="3" r:id="rId2"/>
    <sheet name="3. Tableau de bord de l’école" sheetId="4" r:id="rId3"/>
    <sheet name="4. Feuille pour le conseil" sheetId="2" state="hidden" r:id="rId4"/>
    <sheet name="5. Feuille pour les écoles" sheetId="7" state="hidden" r:id="rId5"/>
    <sheet name="Tableaux de financement" sheetId="8" state="hidden" r:id="rId6"/>
  </sheets>
  <definedNames>
    <definedName name="_xlnm._FilterDatabase" localSheetId="4" hidden="1">'5. Feuille pour les écoles'!$K$6:$N$37</definedName>
    <definedName name="School_Name">Table1[Nom de l’établissement scolaire]</definedName>
    <definedName name="Ventilation">HVAC_Type[HVAC System 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 l="1"/>
  <c r="D7" i="4"/>
  <c r="C26" i="2" l="1"/>
  <c r="C23" i="2"/>
  <c r="F16" i="4" l="1"/>
  <c r="I16" i="4"/>
  <c r="I15" i="4"/>
  <c r="E15" i="4" s="1"/>
  <c r="I14" i="4"/>
  <c r="E14" i="4" s="1"/>
  <c r="I13" i="4"/>
  <c r="E13" i="4" s="1"/>
  <c r="I12" i="4"/>
  <c r="E12" i="4" s="1"/>
  <c r="I11" i="4"/>
  <c r="E11" i="4" s="1"/>
  <c r="I10" i="4"/>
  <c r="E10" i="4" s="1"/>
  <c r="F13" i="4" l="1"/>
  <c r="F10" i="4"/>
  <c r="F14" i="4"/>
  <c r="F11" i="4"/>
  <c r="F15" i="4"/>
  <c r="F12" i="4"/>
  <c r="V4" i="8"/>
  <c r="V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V50" i="8"/>
  <c r="V51" i="8"/>
  <c r="V52" i="8"/>
  <c r="V53" i="8"/>
  <c r="V54" i="8"/>
  <c r="V55" i="8"/>
  <c r="V56" i="8"/>
  <c r="V57" i="8"/>
  <c r="V58" i="8"/>
  <c r="V59" i="8"/>
  <c r="V60" i="8"/>
  <c r="V61" i="8"/>
  <c r="V62" i="8"/>
  <c r="V63" i="8"/>
  <c r="V64" i="8"/>
  <c r="V65" i="8"/>
  <c r="V66" i="8"/>
  <c r="V67" i="8"/>
  <c r="C19" i="2" s="1"/>
  <c r="V68" i="8"/>
  <c r="V69" i="8"/>
  <c r="V70" i="8"/>
  <c r="V71" i="8"/>
  <c r="V72" i="8"/>
  <c r="V73" i="8"/>
  <c r="V74" i="8"/>
  <c r="V75" i="8"/>
  <c r="V76" i="8"/>
  <c r="V77" i="8"/>
  <c r="V78" i="8"/>
  <c r="V3" i="8"/>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alcChain>
</file>

<file path=xl/sharedStrings.xml><?xml version="1.0" encoding="utf-8"?>
<sst xmlns="http://schemas.openxmlformats.org/spreadsheetml/2006/main" count="613" uniqueCount="251">
  <si>
    <t>Ventilation</t>
  </si>
  <si>
    <t>Index</t>
  </si>
  <si>
    <t>DSBNo</t>
  </si>
  <si>
    <t>London District Catholic School Board</t>
  </si>
  <si>
    <t>CSD du Nord-Est de l'Ontario</t>
  </si>
  <si>
    <t>CSD du Grand Nord de l'Ontario</t>
  </si>
  <si>
    <t>CS Viamonde</t>
  </si>
  <si>
    <t>CÉP de l'Est de l'Ontario</t>
  </si>
  <si>
    <t>CSD catholique des Grandes Rivières</t>
  </si>
  <si>
    <t>CSD catholique Franco-Nord</t>
  </si>
  <si>
    <t>CSD catholique du Nouvel-Ontario</t>
  </si>
  <si>
    <t>CSD catholique des Aurores boréales</t>
  </si>
  <si>
    <t>CS catholique Providence</t>
  </si>
  <si>
    <t>CS catholique Mon Avenir</t>
  </si>
  <si>
    <t>CSD catholique de l'Est ontarien</t>
  </si>
  <si>
    <t>CSD catholique du Centre-Est de l'Ontario</t>
  </si>
  <si>
    <t>Protestant SSB</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</si>
  <si>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</si>
  <si>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</si>
  <si>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</si>
  <si>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</si>
  <si>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</si>
  <si>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</si>
  <si>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</si>
  <si>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</si>
  <si>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</si>
  <si>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</si>
  <si>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</si>
  <si>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</si>
  <si>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</si>
  <si>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</si>
  <si>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</si>
  <si>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</si>
  <si>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</si>
  <si>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</si>
  <si>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</si>
  <si>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</si>
  <si>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</si>
  <si>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</si>
  <si>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</si>
  <si>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</si>
  <si>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DSB Ontario North East</t>
  </si>
  <si>
    <t>Algoma DSB</t>
  </si>
  <si>
    <t>Rainbow DSB</t>
  </si>
  <si>
    <t>Near North DSB</t>
  </si>
  <si>
    <t>Keewatin-Patricia DSB</t>
  </si>
  <si>
    <t>Rainy River DSB</t>
  </si>
  <si>
    <t>Lakehead DSB</t>
  </si>
  <si>
    <t>Superior-Greenstone DSB</t>
  </si>
  <si>
    <t>Bluewater DSB</t>
  </si>
  <si>
    <t>Avon Maitland DSB</t>
  </si>
  <si>
    <t>Greater Essex County DSB</t>
  </si>
  <si>
    <t>Lambton Kent DSB</t>
  </si>
  <si>
    <t>Thames Valley DSB</t>
  </si>
  <si>
    <t>Toronto DSB</t>
  </si>
  <si>
    <t>Durham DSB</t>
  </si>
  <si>
    <t>Kawartha Pine Ridge DSB</t>
  </si>
  <si>
    <t>Trillium Lakelands DSB</t>
  </si>
  <si>
    <t>York Region DSB</t>
  </si>
  <si>
    <t>Simcoe County DSB</t>
  </si>
  <si>
    <t>Upper Grand DSB</t>
  </si>
  <si>
    <t>Peel DSB</t>
  </si>
  <si>
    <t>Halton DSB</t>
  </si>
  <si>
    <t>Hamilton-Wentworth DSB</t>
  </si>
  <si>
    <t>DSB of Niagara</t>
  </si>
  <si>
    <t>Grand Erie DSB</t>
  </si>
  <si>
    <t>Waterloo Region DSB</t>
  </si>
  <si>
    <t>Ottawa-Carleton DSB</t>
  </si>
  <si>
    <t>Upper Canada DSB</t>
  </si>
  <si>
    <t>Limestone DSB</t>
  </si>
  <si>
    <t>Renfrew County DSB</t>
  </si>
  <si>
    <t>Hastings and Prince Edward DSB</t>
  </si>
  <si>
    <t>Northeastern Catholic DSB</t>
  </si>
  <si>
    <t>Nipissing-Parry Sound Catholic DSB</t>
  </si>
  <si>
    <t>Huron-Superior Catholic DSB</t>
  </si>
  <si>
    <t>Sudbury Catholic DSB</t>
  </si>
  <si>
    <t>Northwest Catholic DSB</t>
  </si>
  <si>
    <t>Kenora Catholic DSB</t>
  </si>
  <si>
    <t>Thunder Bay Catholic DSB</t>
  </si>
  <si>
    <t>Superior North Catholic DSB</t>
  </si>
  <si>
    <t>Bruce-Grey Catholic DSB</t>
  </si>
  <si>
    <t>Huron Perth Catholic DSB</t>
  </si>
  <si>
    <t>Windsor-Essex Catholic DSB</t>
  </si>
  <si>
    <t>St. Clair Catholic DSB</t>
  </si>
  <si>
    <t>Toronto Catholic DSB</t>
  </si>
  <si>
    <t>Peterborough V N C Catholic DSB</t>
  </si>
  <si>
    <t>York Catholic DSB</t>
  </si>
  <si>
    <t>Dufferin-Peel Catholic DSB</t>
  </si>
  <si>
    <t>Simcoe Muskoka Catholic DSB</t>
  </si>
  <si>
    <t>Durham Catholic DSB</t>
  </si>
  <si>
    <t>Halton Catholic DSB</t>
  </si>
  <si>
    <t>Hamilton-Wentworth Catholic DSB</t>
  </si>
  <si>
    <t>Wellington Catholic DSB</t>
  </si>
  <si>
    <t>Waterloo Catholic DSB</t>
  </si>
  <si>
    <t>Niagara Catholic DSB</t>
  </si>
  <si>
    <t>Brant Haldimand Norfolk Catholic DSB</t>
  </si>
  <si>
    <t>Catholic DSB of Eastern Ontario</t>
  </si>
  <si>
    <t>Ottawa Catholic DSB</t>
  </si>
  <si>
    <t>Renfrew County Catholic DSB</t>
  </si>
  <si>
    <t>Algonquin and Lakeshore Catholic DSB</t>
  </si>
  <si>
    <t>James Bay Lowlands SSB</t>
  </si>
  <si>
    <t>Moose Factory Island DSAB</t>
  </si>
  <si>
    <t>Moosonee DSAB</t>
  </si>
  <si>
    <t>Question</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</si>
  <si>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</si>
  <si>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</si>
  <si>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</si>
  <si>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</si>
  <si>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</si>
  <si>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</si>
  <si>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</si>
  <si>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</si>
  <si>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HVAC System Type</t>
  </si>
  <si>
    <t>6988-1</t>
  </si>
  <si>
    <t>12200-1</t>
  </si>
  <si>
    <t>12199-1</t>
  </si>
  <si>
    <t>8062-1</t>
  </si>
  <si>
    <t>8021-1</t>
  </si>
  <si>
    <t>8870-1</t>
  </si>
  <si>
    <t>8081-1</t>
  </si>
  <si>
    <t>8848-1</t>
  </si>
  <si>
    <t>7687-2</t>
  </si>
  <si>
    <t>7650-1</t>
  </si>
  <si>
    <t>7113-1</t>
  </si>
  <si>
    <t>7687-1</t>
  </si>
  <si>
    <t>8855-1</t>
  </si>
  <si>
    <t>8867-1</t>
  </si>
  <si>
    <t>8868-1</t>
  </si>
  <si>
    <t>8857-1</t>
  </si>
  <si>
    <t>5176-1</t>
  </si>
  <si>
    <t>7194-1</t>
  </si>
  <si>
    <t>8858-1</t>
  </si>
  <si>
    <t>12025-1</t>
  </si>
  <si>
    <t>8842-1</t>
  </si>
  <si>
    <t>8846-1</t>
  </si>
  <si>
    <t>8872-1</t>
  </si>
  <si>
    <t>8847-1</t>
  </si>
  <si>
    <t>8851-1</t>
  </si>
  <si>
    <t>8871-1</t>
  </si>
  <si>
    <t>7068-1</t>
  </si>
  <si>
    <t>5033-1</t>
  </si>
  <si>
    <t>ÉSC l’Envolée du nord</t>
  </si>
  <si>
    <t>8868-2</t>
  </si>
  <si>
    <t>ÉSC Sainte-Marie</t>
  </si>
  <si>
    <t>8875-1</t>
  </si>
  <si>
    <t>ÉSC Thériault</t>
  </si>
  <si>
    <t>8854-1</t>
  </si>
  <si>
    <t>La Clef - CEA de Timmins</t>
  </si>
  <si>
    <t>12023-1</t>
  </si>
  <si>
    <t>Ventilation mécanique</t>
  </si>
  <si>
    <t>Ventilation partiellement mécanique</t>
  </si>
  <si>
    <t>Ventilation non mécanique (ventilation naturelle/extraction seulement)</t>
  </si>
  <si>
    <t>Nombre #</t>
  </si>
  <si>
    <t>Oui/Non/SO</t>
  </si>
  <si>
    <t>Options de la liste déroulante →</t>
  </si>
  <si>
    <t>Ventilation mécanique,
Ventilation partiellement mécanique,
Ventilation non mécanique (ventilation naturelle/extraction seulement)</t>
  </si>
  <si>
    <t>Saisissez les renseignements sur les écoles</t>
  </si>
  <si>
    <t>Indiquez les mesures de ventilation prises</t>
  </si>
  <si>
    <t>Nom de l’établissement scolaire</t>
  </si>
  <si>
    <t>No du bâtiment</t>
  </si>
  <si>
    <t>Type de ventilation de l’établissement scolaire</t>
  </si>
  <si>
    <t>No du conseil</t>
  </si>
  <si>
    <t>Nombre d'unités de filtration d’air HEPA autonomes en place</t>
  </si>
  <si>
    <t>Oui</t>
  </si>
  <si>
    <t>SO</t>
  </si>
  <si>
    <t>Les titres des colonnes de cette feuille de travail se trouvent aux rangées 1, 3, 13, 15, 16 et 17. Ils couvrent les cellules B1 à C1, B3, B13, E15 à P15, E16 à P16, et E17 à P17. Les données couvrent les cellules A5 à C29 et E18 à P19.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</si>
  <si>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Réponse</t>
  </si>
  <si>
    <t>Feuille 1 : Stratégie de ventilation du conseil scolaire</t>
  </si>
  <si>
    <t>Feuille 2 : Investissements du conseil scolaire</t>
  </si>
  <si>
    <t xml:space="preserve"> Sélectionnez le nom du conseil scolaire</t>
  </si>
  <si>
    <t>Décrivez la stratégie de votre conseil scolaire (en quatre points)</t>
  </si>
  <si>
    <t>Nom du conseil</t>
  </si>
  <si>
    <t>Investissements et projets</t>
  </si>
  <si>
    <t>Financement attribué à la ventilation en 2021-2022</t>
  </si>
  <si>
    <t>Financement attribué à la ventilation en 2020-2021</t>
  </si>
  <si>
    <t>Projets de ventilation achevés (2020-2021)</t>
  </si>
  <si>
    <t>Nombre d’écoles recevant un investissement (2020-2021)</t>
  </si>
  <si>
    <t>Projets de ventilation a être achevés (2021-2022)</t>
  </si>
  <si>
    <t>Nombre d’écoles ouvertes et en activité qui recevront un investissement (2021-2022)</t>
  </si>
  <si>
    <t>Nombre d’écoles qui recevront un investissement (2021-2022)</t>
  </si>
  <si>
    <t>Nombre d’écoles ouvertes et en activité recevant un investissement (2020-2021)</t>
  </si>
  <si>
    <t>Nombre total d’unités de filtration HEPA autonomes déployés</t>
  </si>
  <si>
    <t>Champs calculés (3.1, 3.2, 3.5 et 3.8)</t>
  </si>
  <si>
    <t>&lt;- Saisir la valeur ici</t>
  </si>
  <si>
    <t>&lt;- Calculé</t>
  </si>
  <si>
    <t>&lt;- Choisir</t>
  </si>
  <si>
    <t>Champ calculé</t>
  </si>
  <si>
    <t>Légende</t>
  </si>
  <si>
    <t>Champ de saisie de donnée</t>
  </si>
  <si>
    <t>Sources de financement (veuillez fournir les renseignements sur les dépenses)</t>
  </si>
  <si>
    <t>50 M$ – ventilation</t>
  </si>
  <si>
    <t>VIRCV (dépensé)</t>
  </si>
  <si>
    <t>ARE 
(dépensé pour la ventilation)</t>
  </si>
  <si>
    <t>AEE
(dépensé pour la ventilation)</t>
  </si>
  <si>
    <t>Autre financement (dépensé pour la ventilation)</t>
  </si>
  <si>
    <t>SAISIR</t>
  </si>
  <si>
    <t>Financement des unités de filtration HEPA</t>
  </si>
  <si>
    <t>29,4 M$ pour les filtres et les services publics</t>
  </si>
  <si>
    <t>Financement des unités de filtration HEPA (valeur approx. en $ pour les unités fournies)</t>
  </si>
  <si>
    <t>Les titres des colonnes de cette feuille de travail se trouvent aux rangées 2, 4 et 5. Ils couvrent les cellules A2 à N2, A4 à N4 et A5 à N5. Les données couvrent les cellules A6 à O114. Les cellules A5 à M5 ont des options de tri.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</si>
  <si>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Nom de l’école</t>
  </si>
  <si>
    <t>Système de ventilation</t>
  </si>
  <si>
    <t xml:space="preserve">Mesures de ventilation et de filtration de l’air dans les écoles* </t>
  </si>
  <si>
    <t>** Haute efficacité contre les particules de l’air (HEPA)</t>
  </si>
  <si>
    <t>* Certaines mesures peuvent ne pas être possibles dans le contexte d’un établissement ou d’un milieu scolaire et de systèmes du bâtiment connexes.</t>
  </si>
  <si>
    <t>Ventilation évaluée</t>
  </si>
  <si>
    <t>Les systèmes de ventilation fonctionnent plus longtemps</t>
  </si>
  <si>
    <t>Filtres de qualité supérieure installés</t>
  </si>
  <si>
    <t>Fréquence des changements de filtre augmentée</t>
  </si>
  <si>
    <t>Admission d’air frais augmentée (fenêtres et [ou] systèmes de ventilation mécanique)</t>
  </si>
  <si>
    <t xml:space="preserve">Unités de filtration HEPA déployées dans les classes portatives**, au besoin </t>
  </si>
  <si>
    <t>Les titres des colonnes de cette feuille de travail se trouvent aux rangées 5, 7 et 9. Ils couvrent les cellules A5, A7 et A9. Les données couvrent les cellules B10 à F19. La cellule D5 a des options de tri.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</si>
  <si>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Les titres des colonnes de cette feuille de travail se trouvent aux rangées 5, 6, 7 et 12. Ils couvrent les cellules A5, A6, A7 à B7 et A12. Les données couvrent les cellules A8 à B11 et A12 à B12.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</si>
  <si>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Les titres des colonnes de cette feuille de travail se trouvent aux rangées 3, 7, 8 et 11. Ils couvrent les cellules A3, A7, A8 à B8 et A11. Les données couvrent les cellules A9 à B9 et A12 à A15. Si vous n’utilisez pas un lecteur d’écran, une fois que vous êtes dans une cellule ayant un commentaire, vous pouvez appuyer sur Alt + R pour accéder à Révision, puis M1 pour utiliser la fonction Modifier le commentaire et ainsi accéder au commentaire et l’ouvrir. Lorsque vous avez terminé de lire le commentaire, appuyez sur Échap pour fermer le commentaire et retourner à la feuille de travail. Si vous utilisez le lecteur d’écran JAWS, appuyez sur Ctrl + Maj + apostrophe pour obtenir une liste de commentaires et les coordonnées de leurs cellules dans la feuille de travail. Appuyez sur Entrée sur le commentaire auquel vous voulez aller ou sur Échap une fois que vous avez lu le commentaire dans une cellule. Vous revenez ainsi au carnet de travail. Notez qu’il n’y a pas de commande clavier dans JAWS pour relire des commentaires ou lire des commentaires une fois que vous les avez sélectionnés dans une cellule. Vous devez utiliser la fonction de listage de commentaires pour les lire si vous utilisez le lecteur d’écran JAWS.</t>
  </si>
  <si>
    <t xml:space="preserve">Unités de filtration HEPA déployées dans les classes portatives, au besoin </t>
  </si>
  <si>
    <t>Non</t>
  </si>
  <si>
    <t xml:space="preserve">Maximiser la santé et la sécurité de tous en assurant une qualité de l'air optimale </t>
  </si>
  <si>
    <t xml:space="preserve">Les conseils scolaires optimisent la qualité de l’air dans les écoles grâce à une meilleure ventilation et à une meilleure filtration de l’air. Les mesures mises en œuvre dépendent du type de ventilation et de faisabilité dans le contexte des installations des écoles et des systèmes du bâtiment connexes. </t>
  </si>
  <si>
    <t>Fréquence régulière des inspections</t>
  </si>
  <si>
    <t>Bien filtrer l'air</t>
  </si>
  <si>
    <t>Augmenter le débit d'air frais</t>
  </si>
  <si>
    <t>2022-2023</t>
  </si>
  <si>
    <t>2023-2024</t>
  </si>
  <si>
    <t>ÉC Assomption (Kirkland Lake)</t>
  </si>
  <si>
    <t xml:space="preserve">ÉC André-Cary </t>
  </si>
  <si>
    <t>ÉC Anicet-Morin</t>
  </si>
  <si>
    <t>ÉC Assomption (Earlton)</t>
  </si>
  <si>
    <t>ÉC Don Bosco</t>
  </si>
  <si>
    <t>ÉC Georges-Vanier</t>
  </si>
  <si>
    <t>ÉC Jacques-Cartier (Kapuskasing)</t>
  </si>
  <si>
    <t>ÉC Jacques-Cartier (Timmins)</t>
  </si>
  <si>
    <t>ÉC Louis-Rhéaume</t>
  </si>
  <si>
    <t>ÉC Notre-Dame (Foleyet)</t>
  </si>
  <si>
    <t>ÉC Notre-Dame-du-Rosaire</t>
  </si>
  <si>
    <t>ÉC Nouveau Regard (Pavillon Saint-Joseph)</t>
  </si>
  <si>
    <t>ÉC Pavillon Notre-Dame</t>
  </si>
  <si>
    <t>ÉC Sacré-Cœur (Timmins)</t>
  </si>
  <si>
    <t>ÉC Saint-Dominique</t>
  </si>
  <si>
    <t>ÉC Sainte-Anne</t>
  </si>
  <si>
    <t>ÉC Sainte-Croix</t>
  </si>
  <si>
    <t>ÉC Sainte-Thérèse</t>
  </si>
  <si>
    <t>ÉC Saint-François-Xavier</t>
  </si>
  <si>
    <t>ÉC Saint-Gérard</t>
  </si>
  <si>
    <t>ÉC Saint-Jude</t>
  </si>
  <si>
    <t>ÉC Saint-Jules</t>
  </si>
  <si>
    <t>ÉC Saint-Louis (Hearst)</t>
  </si>
  <si>
    <t>ÉC Saint-Louis (Virg.)</t>
  </si>
  <si>
    <t>ÉC Saint-Michel</t>
  </si>
  <si>
    <t>ÉC Saints-Martyrs-Canadiens</t>
  </si>
  <si>
    <t>ÉSC Cité des Jeunes</t>
  </si>
  <si>
    <t>ÉSC de Hearst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</si>
</sst>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Red]\-&quot;$&quot;#,##0.00"/>
    <numFmt numFmtId="165" formatCode="_-* #,##0.00_-;\-* #,##0.00_-;_-* &quot;-&quot;??_-;_-@_-"/>
    <numFmt numFmtId="166" formatCode="&quot;$&quot;#,##0.0&quot;M&quot;"/>
    <numFmt numFmtId="167" formatCode="_-* #,##0_-;\-* #,##0_-;_-* &quot;-&quot;??_-;_-@_-"/>
  </numFmts>
  <fonts count="26" x14ac:knownFonts="1">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1"/>
      <color rgb="FFC00000"/>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1"/>
      <color theme="1"/>
      <name val="Calibri"/>
      <family val="2"/>
    </font>
    <font>
      <sz val="12"/>
      <name val="Calibri"/>
      <family val="2"/>
      <scheme val="minor"/>
    </font>
    <font>
      <sz val="10.5"/>
      <color rgb="FF222A35"/>
      <name val="Calibri"/>
      <family val="2"/>
      <scheme val="minor"/>
    </font>
    <font>
      <i/>
      <sz val="9"/>
      <name val="Calibri"/>
      <family val="2"/>
      <scheme val="minor"/>
    </font>
    <font>
      <i/>
      <sz val="9"/>
      <color theme="1"/>
      <name val="Calibri"/>
      <family val="2"/>
      <scheme val="minor"/>
    </font>
  </fonts>
  <fills count="1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theme="1" tint="0.3499862666707357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165" fontId="12" fillId="0" borderId="0" applyFont="0" applyFill="0" applyBorder="0" applyAlignment="0" applyProtection="0"/>
    <xf numFmtId="9" fontId="12" fillId="0" borderId="0" applyFont="0" applyFill="0" applyBorder="0" applyAlignment="0" applyProtection="0"/>
  </cellStyleXfs>
  <cellXfs count="124">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Alignment="1">
      <alignment horizontal="center" vertical="center"/>
    </xf>
    <xf numFmtId="0" fontId="0" fillId="3" borderId="0" xfId="0" applyFill="1" applyAlignment="1">
      <alignment horizontal="left" vertical="center"/>
    </xf>
    <xf numFmtId="0" fontId="5" fillId="3" borderId="0" xfId="0" applyFont="1" applyFill="1" applyAlignment="1">
      <alignment vertical="center"/>
    </xf>
    <xf numFmtId="0" fontId="6" fillId="0" borderId="0" xfId="0" applyFont="1"/>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6" fillId="0" borderId="0" xfId="0" applyFont="1" applyAlignment="1">
      <alignment horizontal="left" vertical="center"/>
    </xf>
    <xf numFmtId="0" fontId="0" fillId="0" borderId="0" xfId="0" applyAlignment="1">
      <alignment horizontal="left"/>
    </xf>
    <xf numFmtId="0" fontId="10" fillId="7" borderId="6" xfId="1" applyAlignment="1">
      <alignment horizontal="left" vertical="center"/>
    </xf>
    <xf numFmtId="0" fontId="6" fillId="9" borderId="0" xfId="0" applyFont="1" applyFill="1" applyAlignment="1">
      <alignment horizontal="center" vertical="center"/>
    </xf>
    <xf numFmtId="0" fontId="6" fillId="9" borderId="0" xfId="0" applyFont="1" applyFill="1" applyAlignment="1">
      <alignment horizontal="left" vertical="center"/>
    </xf>
    <xf numFmtId="0" fontId="0" fillId="9" borderId="0" xfId="0" applyFill="1"/>
    <xf numFmtId="1" fontId="10" fillId="7" borderId="6" xfId="1" applyNumberFormat="1"/>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11" fillId="12" borderId="0" xfId="0" applyFont="1" applyFill="1" applyAlignment="1">
      <alignment horizontal="center" vertical="center"/>
    </xf>
    <xf numFmtId="0" fontId="11" fillId="12" borderId="0" xfId="0" applyFont="1" applyFill="1" applyAlignment="1">
      <alignment horizontal="center"/>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11" fillId="11" borderId="11"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0" fillId="0" borderId="2" xfId="0" applyBorder="1"/>
    <xf numFmtId="0" fontId="6" fillId="0" borderId="2" xfId="0" applyFont="1" applyBorder="1" applyAlignment="1">
      <alignment horizontal="left" vertical="center"/>
    </xf>
    <xf numFmtId="0" fontId="6" fillId="0" borderId="2" xfId="0" applyFont="1" applyBorder="1" applyAlignment="1">
      <alignment horizontal="center" vertical="center"/>
    </xf>
    <xf numFmtId="0" fontId="0" fillId="14" borderId="0" xfId="0" applyFill="1"/>
    <xf numFmtId="0" fontId="0" fillId="14" borderId="22" xfId="0" applyFill="1" applyBorder="1"/>
    <xf numFmtId="0" fontId="0" fillId="14" borderId="23" xfId="0" applyFill="1" applyBorder="1"/>
    <xf numFmtId="0" fontId="0" fillId="14" borderId="24" xfId="0" applyFill="1" applyBorder="1"/>
    <xf numFmtId="0" fontId="14" fillId="0" borderId="0" xfId="0" applyFont="1" applyAlignment="1">
      <alignment horizontal="center"/>
    </xf>
    <xf numFmtId="0" fontId="0" fillId="14" borderId="28" xfId="0" applyFill="1" applyBorder="1"/>
    <xf numFmtId="0" fontId="0" fillId="14" borderId="30" xfId="0" applyFill="1" applyBorder="1"/>
    <xf numFmtId="0" fontId="0" fillId="9" borderId="19" xfId="0" applyFill="1" applyBorder="1" applyAlignment="1">
      <alignment horizontal="center" vertical="center" wrapText="1"/>
    </xf>
    <xf numFmtId="0" fontId="14" fillId="0" borderId="0" xfId="0" applyFont="1" applyAlignment="1">
      <alignment horizontal="center" vertical="center"/>
    </xf>
    <xf numFmtId="166" fontId="13" fillId="8" borderId="6" xfId="2" applyNumberFormat="1" applyAlignment="1">
      <alignment vertical="center"/>
    </xf>
    <xf numFmtId="0" fontId="6" fillId="0" borderId="0" xfId="0" applyFont="1" applyAlignment="1">
      <alignment vertical="top"/>
    </xf>
    <xf numFmtId="0" fontId="15" fillId="0" borderId="0" xfId="0" applyFont="1" applyAlignment="1">
      <alignment horizontal="center" vertical="center"/>
    </xf>
    <xf numFmtId="0" fontId="1" fillId="0" borderId="0" xfId="0" applyFont="1"/>
    <xf numFmtId="0" fontId="16" fillId="0" borderId="0" xfId="0" applyFont="1" applyAlignment="1">
      <alignment horizontal="left" vertical="top"/>
    </xf>
    <xf numFmtId="0" fontId="17" fillId="0" borderId="0" xfId="0" applyFont="1" applyAlignment="1">
      <alignment horizontal="left" vertical="top"/>
    </xf>
    <xf numFmtId="0" fontId="3" fillId="0" borderId="0" xfId="0" applyFont="1" applyAlignment="1">
      <alignment vertical="center"/>
    </xf>
    <xf numFmtId="0" fontId="18" fillId="0" borderId="0" xfId="0" applyFont="1" applyAlignment="1">
      <alignment vertical="center" shrinkToFit="1"/>
    </xf>
    <xf numFmtId="0" fontId="19" fillId="12" borderId="0" xfId="0" applyFont="1" applyFill="1" applyAlignment="1">
      <alignment vertical="center" shrinkToFit="1"/>
    </xf>
    <xf numFmtId="0" fontId="18" fillId="3" borderId="0" xfId="0" applyFont="1" applyFill="1" applyAlignment="1">
      <alignment vertical="center" shrinkToFit="1"/>
    </xf>
    <xf numFmtId="0" fontId="11" fillId="11" borderId="14" xfId="0" applyFont="1" applyFill="1" applyBorder="1" applyAlignment="1">
      <alignment horizontal="center" vertical="center" wrapText="1"/>
    </xf>
    <xf numFmtId="0" fontId="0" fillId="0" borderId="0" xfId="0" applyAlignment="1">
      <alignment vertical="center" wrapText="1"/>
    </xf>
    <xf numFmtId="167" fontId="0" fillId="0" borderId="0" xfId="4" applyNumberFormat="1" applyFont="1" applyAlignment="1">
      <alignment vertical="center" wrapText="1"/>
    </xf>
    <xf numFmtId="164" fontId="0" fillId="9" borderId="15" xfId="0" applyNumberFormat="1" applyFill="1" applyBorder="1" applyAlignment="1">
      <alignment horizontal="center" vertical="center" wrapText="1"/>
    </xf>
    <xf numFmtId="2" fontId="0" fillId="15" borderId="0" xfId="0" applyNumberFormat="1" applyFill="1"/>
    <xf numFmtId="0" fontId="0" fillId="15" borderId="0" xfId="0" applyFill="1"/>
    <xf numFmtId="3" fontId="0" fillId="15" borderId="0" xfId="0" applyNumberFormat="1" applyFill="1"/>
    <xf numFmtId="0" fontId="1" fillId="3" borderId="31" xfId="0" applyFont="1" applyFill="1" applyBorder="1" applyAlignment="1">
      <alignment horizontal="center" vertical="center"/>
    </xf>
    <xf numFmtId="0" fontId="21" fillId="0" borderId="0" xfId="0" applyFont="1"/>
    <xf numFmtId="0" fontId="10" fillId="7" borderId="6" xfId="1" applyNumberFormat="1" applyAlignment="1">
      <alignment horizontal="left" vertical="top" wrapText="1"/>
    </xf>
    <xf numFmtId="0" fontId="9" fillId="3" borderId="3" xfId="0" applyFont="1" applyFill="1" applyBorder="1" applyAlignment="1">
      <alignment horizontal="left" vertical="center"/>
    </xf>
    <xf numFmtId="0" fontId="10" fillId="7" borderId="32" xfId="1" applyBorder="1"/>
    <xf numFmtId="0" fontId="0" fillId="16" borderId="0" xfId="0" applyFill="1"/>
    <xf numFmtId="0" fontId="0" fillId="17" borderId="0" xfId="0" applyFill="1"/>
    <xf numFmtId="9" fontId="10" fillId="15" borderId="6" xfId="5" applyFont="1" applyFill="1" applyBorder="1"/>
    <xf numFmtId="0" fontId="11" fillId="11" borderId="0" xfId="0" applyFont="1" applyFill="1" applyAlignment="1">
      <alignment horizontal="left" vertical="center" wrapText="1"/>
    </xf>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167" fontId="13" fillId="8" borderId="21" xfId="4" applyNumberFormat="1" applyFont="1" applyFill="1" applyBorder="1" applyAlignment="1">
      <alignment horizontal="center" vertical="center"/>
    </xf>
    <xf numFmtId="3" fontId="10" fillId="7" borderId="6" xfId="1" applyNumberFormat="1" applyAlignment="1">
      <alignment horizontal="center" vertical="center"/>
    </xf>
    <xf numFmtId="167" fontId="13" fillId="8" borderId="33" xfId="4" applyNumberFormat="1" applyFont="1" applyFill="1" applyBorder="1" applyAlignment="1">
      <alignment horizontal="center" vertical="center"/>
    </xf>
    <xf numFmtId="0" fontId="6" fillId="10" borderId="0" xfId="0" applyFont="1" applyFill="1" applyAlignment="1">
      <alignment horizontal="center" vertical="center" wrapText="1"/>
    </xf>
    <xf numFmtId="0" fontId="13" fillId="8" borderId="34" xfId="2" applyBorder="1"/>
    <xf numFmtId="0" fontId="0" fillId="0" borderId="26" xfId="0" applyBorder="1"/>
    <xf numFmtId="0" fontId="10" fillId="7" borderId="33" xfId="1" applyBorder="1"/>
    <xf numFmtId="0" fontId="4" fillId="3" borderId="1" xfId="0" applyFont="1" applyFill="1" applyBorder="1" applyAlignment="1" applyProtection="1">
      <alignment vertical="center"/>
      <protection locked="0"/>
    </xf>
    <xf numFmtId="164" fontId="0" fillId="9" borderId="27" xfId="0" applyNumberFormat="1" applyFill="1" applyBorder="1" applyAlignment="1">
      <alignment horizontal="center" vertical="center" wrapText="1"/>
    </xf>
    <xf numFmtId="0" fontId="0" fillId="0" borderId="30" xfId="0" applyBorder="1"/>
    <xf numFmtId="0" fontId="24" fillId="3" borderId="0" xfId="0" applyFont="1" applyFill="1"/>
    <xf numFmtId="0" fontId="25" fillId="3" borderId="0" xfId="0" applyFont="1" applyFill="1"/>
    <xf numFmtId="0" fontId="11" fillId="11" borderId="13" xfId="0" applyFont="1" applyFill="1" applyBorder="1" applyAlignment="1">
      <alignment horizontal="center" vertical="center" wrapText="1"/>
    </xf>
    <xf numFmtId="0" fontId="0" fillId="4" borderId="0" xfId="0" applyFill="1" applyAlignment="1">
      <alignment horizontal="center"/>
    </xf>
    <xf numFmtId="0" fontId="22" fillId="0" borderId="0" xfId="0" applyFont="1" applyAlignment="1">
      <alignment horizontal="center" vertical="center" wrapText="1"/>
    </xf>
    <xf numFmtId="0" fontId="0" fillId="0" borderId="0" xfId="0" applyAlignment="1">
      <alignment horizontal="center"/>
    </xf>
    <xf numFmtId="0" fontId="23" fillId="0" borderId="0" xfId="0" applyFont="1" applyAlignment="1">
      <alignment horizontal="center" wrapText="1"/>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11" fillId="12" borderId="29" xfId="3" applyFont="1" applyFill="1" applyBorder="1" applyAlignment="1">
      <alignment horizontal="center"/>
    </xf>
    <xf numFmtId="0" fontId="11" fillId="12" borderId="25" xfId="3" applyFont="1" applyFill="1" applyBorder="1" applyAlignment="1">
      <alignment horizontal="center"/>
    </xf>
    <xf numFmtId="0" fontId="11" fillId="12" borderId="26" xfId="3" applyFont="1" applyFill="1" applyBorder="1" applyAlignment="1">
      <alignment horizont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8" fillId="9" borderId="18"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6" fillId="9" borderId="18" xfId="0" applyFont="1" applyFill="1" applyBorder="1" applyAlignment="1">
      <alignment horizontal="center"/>
    </xf>
    <xf numFmtId="0" fontId="7" fillId="18" borderId="35" xfId="0" applyFont="1" applyFill="1" applyBorder="1" applyAlignment="1">
      <alignment horizontal="center"/>
    </xf>
    <xf numFmtId="0" fontId="7" fillId="18" borderId="36"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 Accent6" xfId="3" builtinId="50"/>
    <cellStyle name="Calcul" xfId="2" builtinId="22"/>
    <cellStyle name="Entrée" xfId="1" builtinId="20"/>
    <cellStyle name="Milliers" xfId="4" builtinId="3"/>
    <cellStyle name="Normal" xfId="0" builtinId="0"/>
    <cellStyle name="Pourcentage" xfId="5" builtinId="5"/>
  </cellStyles>
  <dxfs count="15">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1</xdr:col>
      <xdr:colOff>634421</xdr:colOff>
      <xdr:row>1</xdr:row>
      <xdr:rowOff>46905</xdr:rowOff>
    </xdr:from>
    <xdr:to>
      <xdr:col>7</xdr:col>
      <xdr:colOff>1018597</xdr:colOff>
      <xdr:row>1</xdr:row>
      <xdr:rowOff>726282</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adec="http://schemas.microsoft.com/office/drawing/2017/decorative" val="1"/>
            </a:ext>
          </a:extLst>
        </xdr:cNvPr>
        <xdr:cNvGrpSpPr/>
      </xdr:nvGrpSpPr>
      <xdr:grpSpPr>
        <a:xfrm>
          <a:off x="1223239" y="246064"/>
          <a:ext cx="7138267" cy="679377"/>
          <a:chOff x="1250690" y="231215"/>
          <a:chExt cx="6729239" cy="666823"/>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Profil de ventilation du conseil scolaire</a:t>
            </a:r>
          </a:p>
        </xdr:txBody>
      </xdr:sp>
      <xdr:sp macro="" textlink="'4. Feuille pour le conseil'!$C$5">
        <xdr:nvSpPr>
          <xdr:cNvPr id="19" name="TextBox 18">
            <a:extLst>
              <a:ext uri="{FF2B5EF4-FFF2-40B4-BE49-F238E27FC236}">
                <a16:creationId xmlns:a16="http://schemas.microsoft.com/office/drawing/2014/main" id="{CECA79BC-3E0D-4278-8FF4-9F00FA5EE97F}"/>
              </a:ext>
            </a:extLst>
          </xdr:cNvPr>
          <xdr:cNvSpPr txBox="1"/>
        </xdr:nvSpPr>
        <xdr:spPr>
          <a:xfrm>
            <a:off x="1250690" y="231215"/>
            <a:ext cx="6729239" cy="419100"/>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CA" sz="1800" b="1" cap="all">
                <a:solidFill>
                  <a:schemeClr val="bg1"/>
                </a:solidFill>
                <a:latin typeface="+mn-lt"/>
                <a:ea typeface="+mn-ea"/>
                <a:cs typeface="+mn-cs"/>
              </a:rPr>
              <a:t>Conseil</a:t>
            </a:r>
            <a:r>
              <a:rPr lang="en-CA" sz="1800" b="1" cap="all" baseline="0">
                <a:solidFill>
                  <a:schemeClr val="bg1"/>
                </a:solidFill>
                <a:latin typeface="+mn-lt"/>
                <a:ea typeface="+mn-ea"/>
                <a:cs typeface="+mn-cs"/>
              </a:rPr>
              <a:t> scolaire catholique des Grandes RIVières</a:t>
            </a:r>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152398</xdr:rowOff>
    </xdr:from>
    <xdr:to>
      <xdr:col>8</xdr:col>
      <xdr:colOff>57150</xdr:colOff>
      <xdr:row>37</xdr:row>
      <xdr:rowOff>0</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377784"/>
          <a:ext cx="7973291" cy="6142761"/>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adec="http://schemas.microsoft.com/office/drawing/2017/decorative"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Mesures visant à réduire le risque de transmission dans les milieux intérieurs</a:t>
            </a: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adec="http://schemas.microsoft.com/office/drawing/2017/decorative"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4150"/>
            <a:ext cx="3416300" cy="721092"/>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 : Augmenter le débit d’air frais/extérieur pour diminuer la concentration de particules infectieuses.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6049"/>
            <a:ext cx="3416300" cy="720686"/>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effectLst/>
                <a:ea typeface="+mn-ea"/>
              </a:rPr>
              <a:t>Filtration : Nécessite l’utilisation de différents types de matériaux fibreux conçus pour éliminer les particules du courant d’air.</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1"/>
            <a:ext cx="7070272" cy="2598734"/>
            <a:chOff x="1055351" y="5395916"/>
            <a:chExt cx="7375072" cy="2509834"/>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20" y="5395916"/>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fr-CA" sz="1400" b="1" cap="all">
                  <a:solidFill>
                    <a:schemeClr val="lt1"/>
                  </a:solidFill>
                  <a:effectLst/>
                  <a:latin typeface="+mn-lt"/>
                  <a:ea typeface="+mn-ea"/>
                  <a:cs typeface="+mn-cs"/>
                </a:rPr>
                <a:t>Stratégie de ventilation du conseil SCOLAIRE</a:t>
              </a:r>
              <a:endParaRPr lang="en-CA" sz="1400">
                <a:effectLst/>
              </a:endParaRPr>
            </a:p>
          </xdr:txBody>
        </xdr:sp>
        <xdr:sp macro="" textlink="'4. Feuille pour le conseil'!$C$8">
          <xdr:nvSpPr>
            <xdr:cNvPr id="23" name="TextBox 22">
              <a:extLst>
                <a:ext uri="{FF2B5EF4-FFF2-40B4-BE49-F238E27FC236}">
                  <a16:creationId xmlns:a16="http://schemas.microsoft.com/office/drawing/2014/main" id="{3A0BDAB4-FD40-4C3B-A8FE-FA6198569BCE}"/>
                </a:ext>
              </a:extLst>
            </xdr:cNvPr>
            <xdr:cNvSpPr txBox="1"/>
          </xdr:nvSpPr>
          <xdr:spPr>
            <a:xfrm>
              <a:off x="1214864" y="579620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Maximiser la santé et la sécurité de tous en assurant une qualité de l'air optimale </a:t>
              </a:fld>
              <a:endParaRPr lang="en-US" sz="1200">
                <a:solidFill>
                  <a:sysClr val="windowText" lastClr="000000"/>
                </a:solidFill>
              </a:endParaRPr>
            </a:p>
          </xdr:txBody>
        </xdr:sp>
        <xdr:sp macro="" textlink="'4. Feuille pour le conseil'!$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Bien filtrer l'air</a:t>
              </a:fld>
              <a:endParaRPr lang="en-US" sz="1200">
                <a:solidFill>
                  <a:sysClr val="windowText" lastClr="000000"/>
                </a:solidFill>
              </a:endParaRPr>
            </a:p>
          </xdr:txBody>
        </xdr:sp>
        <xdr:sp macro="" textlink="'4. Feuille pour le conseil'!$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Fréquence régulière des inspections</a:t>
              </a:fld>
              <a:endParaRPr lang="en-US" sz="1200">
                <a:solidFill>
                  <a:sysClr val="windowText" lastClr="000000"/>
                </a:solidFill>
              </a:endParaRPr>
            </a:p>
          </xdr:txBody>
        </xdr:sp>
        <xdr:sp macro="" textlink="'4. Feuille pour le conseil'!$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Augmenter le débit d'air frais</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56091</xdr:colOff>
      <xdr:row>6</xdr:row>
      <xdr:rowOff>109009</xdr:rowOff>
    </xdr:from>
    <xdr:to>
      <xdr:col>13</xdr:col>
      <xdr:colOff>542925</xdr:colOff>
      <xdr:row>31</xdr:row>
      <xdr:rowOff>41275</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val="1"/>
            </a:ext>
          </a:extLst>
        </xdr:cNvPr>
        <xdr:cNvSpPr/>
      </xdr:nvSpPr>
      <xdr:spPr>
        <a:xfrm>
          <a:off x="313266" y="1337734"/>
          <a:ext cx="9173634" cy="4694766"/>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60348" y="82550"/>
          <a:ext cx="9293227" cy="796504"/>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 de ventilation du conseil scolaire</a:t>
            </a:r>
          </a:p>
        </xdr:txBody>
      </xdr:sp>
    </xdr:grpSp>
    <xdr:clientData/>
  </xdr:twoCellAnchor>
  <xdr:twoCellAnchor editAs="oneCell">
    <xdr:from>
      <xdr:col>1</xdr:col>
      <xdr:colOff>47625</xdr:colOff>
      <xdr:row>0</xdr:row>
      <xdr:rowOff>142876</xdr:rowOff>
    </xdr:from>
    <xdr:to>
      <xdr:col>2</xdr:col>
      <xdr:colOff>49741</xdr:colOff>
      <xdr:row>3</xdr:row>
      <xdr:rowOff>217171</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4</xdr:col>
      <xdr:colOff>152401</xdr:colOff>
      <xdr:row>0</xdr:row>
      <xdr:rowOff>123825</xdr:rowOff>
    </xdr:from>
    <xdr:to>
      <xdr:col>10</xdr:col>
      <xdr:colOff>638175</xdr:colOff>
      <xdr:row>2</xdr:row>
      <xdr:rowOff>161925</xdr:rowOff>
    </xdr:to>
    <xdr:sp macro="" textlink="'4. Feuille pour le conseil'!$C$5">
      <xdr:nvSpPr>
        <xdr:cNvPr id="8" name="TextBox 7">
          <a:extLst>
            <a:ext uri="{FF2B5EF4-FFF2-40B4-BE49-F238E27FC236}">
              <a16:creationId xmlns:a16="http://schemas.microsoft.com/office/drawing/2014/main" id="{1431A383-607D-4D6E-AA1E-AD58B665FD27}"/>
            </a:ext>
          </a:extLst>
        </xdr:cNvPr>
        <xdr:cNvSpPr txBox="1"/>
      </xdr:nvSpPr>
      <xdr:spPr>
        <a:xfrm>
          <a:off x="2676526" y="123825"/>
          <a:ext cx="5000624" cy="43815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Conseil scolaire catholique des Grandes Rivières</a:t>
          </a:r>
        </a:p>
      </xdr:txBody>
    </xdr:sp>
    <xdr:clientData/>
  </xdr:twoCellAnchor>
  <xdr:twoCellAnchor>
    <xdr:from>
      <xdr:col>1</xdr:col>
      <xdr:colOff>366528</xdr:colOff>
      <xdr:row>9</xdr:row>
      <xdr:rowOff>158750</xdr:rowOff>
    </xdr:from>
    <xdr:to>
      <xdr:col>7</xdr:col>
      <xdr:colOff>163328</xdr:colOff>
      <xdr:row>13</xdr:row>
      <xdr:rowOff>31750</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val="1"/>
            </a:ext>
          </a:extLst>
        </xdr:cNvPr>
        <xdr:cNvGrpSpPr/>
      </xdr:nvGrpSpPr>
      <xdr:grpSpPr>
        <a:xfrm>
          <a:off x="623703" y="1958975"/>
          <a:ext cx="4140200" cy="635000"/>
          <a:chOff x="907315" y="1949450"/>
          <a:chExt cx="3321050"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907315" y="1949450"/>
            <a:ext cx="3321050"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Financement pour la ventilation*</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Feuille pour le conseil'!$C$18">
        <xdr:nvSpPr>
          <xdr:cNvPr id="12" name="TextBox 11">
            <a:extLst>
              <a:ext uri="{FF2B5EF4-FFF2-40B4-BE49-F238E27FC236}">
                <a16:creationId xmlns:a16="http://schemas.microsoft.com/office/drawing/2014/main" id="{18D17B81-ECA9-4587-89CF-22B12639AF5D}"/>
              </a:ext>
            </a:extLst>
          </xdr:cNvPr>
          <xdr:cNvSpPr txBox="1"/>
        </xdr:nvSpPr>
        <xdr:spPr>
          <a:xfrm>
            <a:off x="3061608" y="2350204"/>
            <a:ext cx="683891" cy="392420"/>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$1,1M</a:t>
            </a:fld>
            <a:endParaRPr lang="en-CA" sz="1400" b="1">
              <a:solidFill>
                <a:schemeClr val="tx2">
                  <a:lumMod val="50000"/>
                </a:schemeClr>
              </a:solidFill>
            </a:endParaRPr>
          </a:p>
        </xdr:txBody>
      </xdr:sp>
    </xdr:grpSp>
    <xdr:clientData/>
  </xdr:twoCellAnchor>
  <xdr:twoCellAnchor>
    <xdr:from>
      <xdr:col>7</xdr:col>
      <xdr:colOff>454026</xdr:colOff>
      <xdr:row>9</xdr:row>
      <xdr:rowOff>171451</xdr:rowOff>
    </xdr:from>
    <xdr:to>
      <xdr:col>13</xdr:col>
      <xdr:colOff>250626</xdr:colOff>
      <xdr:row>13</xdr:row>
      <xdr:rowOff>44450</xdr:rowOff>
    </xdr:to>
    <xdr:grpSp>
      <xdr:nvGrpSpPr>
        <xdr:cNvPr id="17" name="Group 16">
          <a:extLst>
            <a:ext uri="{FF2B5EF4-FFF2-40B4-BE49-F238E27FC236}">
              <a16:creationId xmlns:a16="http://schemas.microsoft.com/office/drawing/2014/main" id="{ABF965C9-C8AF-4BE0-A0FF-D3F8561085AD}"/>
            </a:ext>
            <a:ext uri="{C183D7F6-B498-43B3-948B-1728B52AA6E4}">
              <adec:decorative xmlns:adec="http://schemas.microsoft.com/office/drawing/2017/decorative" val="1"/>
            </a:ext>
          </a:extLst>
        </xdr:cNvPr>
        <xdr:cNvGrpSpPr/>
      </xdr:nvGrpSpPr>
      <xdr:grpSpPr>
        <a:xfrm>
          <a:off x="5054601" y="1971676"/>
          <a:ext cx="4140000" cy="634999"/>
          <a:chOff x="1014455" y="1974850"/>
          <a:chExt cx="3359817" cy="1083945"/>
        </a:xfrm>
      </xdr:grpSpPr>
      <xdr:sp macro="" textlink="">
        <xdr:nvSpPr>
          <xdr:cNvPr id="18" name="Text Box 2">
            <a:extLst>
              <a:ext uri="{FF2B5EF4-FFF2-40B4-BE49-F238E27FC236}">
                <a16:creationId xmlns:a16="http://schemas.microsoft.com/office/drawing/2014/main" id="{FC04BCAB-912C-48C6-87A2-14CDD1558FAB}"/>
              </a:ext>
            </a:extLst>
          </xdr:cNvPr>
          <xdr:cNvSpPr txBox="1">
            <a:spLocks noChangeArrowheads="1"/>
          </xdr:cNvSpPr>
        </xdr:nvSpPr>
        <xdr:spPr bwMode="auto">
          <a:xfrm>
            <a:off x="1014455" y="1974850"/>
            <a:ext cx="3359817" cy="1083945"/>
          </a:xfrm>
          <a:prstGeom prst="rect">
            <a:avLst/>
          </a:prstGeom>
          <a:solidFill>
            <a:schemeClr val="accent6">
              <a:lumMod val="20000"/>
              <a:lumOff val="80000"/>
            </a:schemeClr>
          </a:solidFill>
          <a:ln w="9525">
            <a:solidFill>
              <a:schemeClr val="accent6">
                <a:lumMod val="50000"/>
              </a:schemeClr>
            </a:solidFill>
            <a:miter lim="800000"/>
            <a:headEnd/>
            <a:tailEnd/>
          </a:ln>
        </xdr:spPr>
        <xdr:txBody>
          <a:bodyPr rot="0" vert="horz" wrap="square" lIns="91440" tIns="45720" rIns="91440" bIns="45720" anchor="ctr" anchorCtr="0">
            <a:noAutofit/>
          </a:bodyPr>
          <a:lstStyle/>
          <a:p>
            <a:pPr algn="l">
              <a:lnSpc>
                <a:spcPct val="107000"/>
              </a:lnSpc>
              <a:spcAft>
                <a:spcPts val="0"/>
              </a:spcAft>
            </a:pPr>
            <a:r>
              <a:rPr lang="en-CA" sz="1400" b="1">
                <a:solidFill>
                  <a:sysClr val="windowText" lastClr="000000"/>
                </a:solidFill>
                <a:effectLst/>
                <a:latin typeface="Calibri" panose="020F0502020204030204" pitchFamily="34" charset="0"/>
                <a:ea typeface="Century Gothic" panose="020B0502020202020204" pitchFamily="34" charset="0"/>
                <a:cs typeface="Calibri" panose="020F0502020204030204" pitchFamily="34" charset="0"/>
              </a:rPr>
              <a:t>     Financement pour la ventilation*            |</a:t>
            </a:r>
          </a:p>
        </xdr:txBody>
      </xdr:sp>
      <xdr:sp macro="" textlink="'4. Feuille pour le conseil'!$C$19">
        <xdr:nvSpPr>
          <xdr:cNvPr id="19" name="TextBox 18">
            <a:extLst>
              <a:ext uri="{FF2B5EF4-FFF2-40B4-BE49-F238E27FC236}">
                <a16:creationId xmlns:a16="http://schemas.microsoft.com/office/drawing/2014/main" id="{B3281F93-AC1F-4E38-B11B-C777199D6FA3}"/>
              </a:ext>
            </a:extLst>
          </xdr:cNvPr>
          <xdr:cNvSpPr txBox="1"/>
        </xdr:nvSpPr>
        <xdr:spPr>
          <a:xfrm>
            <a:off x="3330754" y="2318847"/>
            <a:ext cx="615797" cy="452702"/>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0CC4E4-51C1-48CB-AE2F-3B4205E0AECC}" type="TxLink">
              <a:rPr lang="en-US" sz="1400" b="1" i="0" u="none" strike="noStrike">
                <a:solidFill>
                  <a:srgbClr val="3F3F3F"/>
                </a:solidFill>
                <a:latin typeface="Calibri"/>
                <a:cs typeface="Calibri"/>
              </a:rPr>
              <a:pPr algn="ctr"/>
              <a:t>$0,5M</a:t>
            </a:fld>
            <a:endParaRPr lang="en-CA" sz="1400" b="1">
              <a:solidFill>
                <a:schemeClr val="accent6">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447675</xdr:colOff>
      <xdr:row>14</xdr:row>
      <xdr:rowOff>171450</xdr:rowOff>
    </xdr:from>
    <xdr:to>
      <xdr:col>7</xdr:col>
      <xdr:colOff>3175</xdr:colOff>
      <xdr:row>17</xdr:row>
      <xdr:rowOff>73027</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val="1"/>
            </a:ext>
          </a:extLst>
        </xdr:cNvPr>
        <xdr:cNvGrpSpPr/>
      </xdr:nvGrpSpPr>
      <xdr:grpSpPr>
        <a:xfrm>
          <a:off x="704850" y="2924175"/>
          <a:ext cx="3898900" cy="473077"/>
          <a:chOff x="-129072" y="-203481"/>
          <a:chExt cx="5101715" cy="386609"/>
        </a:xfrm>
      </xdr:grpSpPr>
      <xdr:sp macro="" textlink="'4. Feuille pour le conseil'!$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Projets de ventilation achevés</a:t>
            </a: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Investissements à l’échelle du CONSEIL SCOLAIRE</a:t>
          </a:r>
        </a:p>
      </xdr:txBody>
    </xdr:sp>
    <xdr:clientData/>
  </xdr:twoCellAnchor>
  <xdr:twoCellAnchor>
    <xdr:from>
      <xdr:col>7</xdr:col>
      <xdr:colOff>565705</xdr:colOff>
      <xdr:row>14</xdr:row>
      <xdr:rowOff>169862</xdr:rowOff>
    </xdr:from>
    <xdr:to>
      <xdr:col>13</xdr:col>
      <xdr:colOff>533400</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val="1"/>
            </a:ext>
          </a:extLst>
        </xdr:cNvPr>
        <xdr:cNvGrpSpPr/>
      </xdr:nvGrpSpPr>
      <xdr:grpSpPr>
        <a:xfrm>
          <a:off x="5166280" y="2922587"/>
          <a:ext cx="4311095" cy="450000"/>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Projets de ventilation en cours/prévus</a:t>
            </a:r>
          </a:p>
        </xdr:txBody>
      </xdr:sp>
      <xdr:sp macro="" textlink="'4. Feuille pour le conseil'!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406400</xdr:colOff>
      <xdr:row>9</xdr:row>
      <xdr:rowOff>44450</xdr:rowOff>
    </xdr:from>
    <xdr:to>
      <xdr:col>3</xdr:col>
      <xdr:colOff>639800</xdr:colOff>
      <xdr:row>10</xdr:row>
      <xdr:rowOff>51950</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663575" y="1844675"/>
          <a:ext cx="1681200" cy="198000"/>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Année scolaire 2022-2023</a:t>
          </a:r>
        </a:p>
      </xdr:txBody>
    </xdr:sp>
    <xdr:clientData/>
  </xdr:twoCellAnchor>
  <xdr:twoCellAnchor>
    <xdr:from>
      <xdr:col>7</xdr:col>
      <xdr:colOff>488948</xdr:colOff>
      <xdr:row>9</xdr:row>
      <xdr:rowOff>53974</xdr:rowOff>
    </xdr:from>
    <xdr:to>
      <xdr:col>9</xdr:col>
      <xdr:colOff>723899</xdr:colOff>
      <xdr:row>10</xdr:row>
      <xdr:rowOff>61474</xdr:rowOff>
    </xdr:to>
    <xdr:sp macro="" textlink="">
      <xdr:nvSpPr>
        <xdr:cNvPr id="44" name="TextBox 43">
          <a:extLst>
            <a:ext uri="{FF2B5EF4-FFF2-40B4-BE49-F238E27FC236}">
              <a16:creationId xmlns:a16="http://schemas.microsoft.com/office/drawing/2014/main" id="{436A1530-45ED-4A63-B777-F0A23FFCC0E0}"/>
            </a:ext>
          </a:extLst>
        </xdr:cNvPr>
        <xdr:cNvSpPr txBox="1"/>
      </xdr:nvSpPr>
      <xdr:spPr>
        <a:xfrm>
          <a:off x="5089523" y="1854199"/>
          <a:ext cx="1682751" cy="198000"/>
        </a:xfrm>
        <a:prstGeom prst="rect">
          <a:avLst/>
        </a:prstGeom>
        <a:solidFill>
          <a:srgbClr val="00B050"/>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Année scolaire 2023-2024</a:t>
          </a: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Remarque : * Cela comprend les dépenses au titre des programmes destinés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à la</a:t>
          </a: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ventilation, le financement fédéral-provincial, le financement provincial pour la réfection et le financement supplémentaire provenant d’autres sources du conseil scolaire.</a:t>
          </a: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Feuille pour le conseil'!$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32</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Écoles recevant un investissement, sur le nombre total d’écoles du conseil scolaire.</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564066</xdr:colOff>
      <xdr:row>17</xdr:row>
      <xdr:rowOff>162450</xdr:rowOff>
    </xdr:from>
    <xdr:to>
      <xdr:col>13</xdr:col>
      <xdr:colOff>23884</xdr:colOff>
      <xdr:row>20</xdr:row>
      <xdr:rowOff>63906</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val="1"/>
            </a:ext>
          </a:extLst>
        </xdr:cNvPr>
        <xdr:cNvGrpSpPr/>
      </xdr:nvGrpSpPr>
      <xdr:grpSpPr>
        <a:xfrm>
          <a:off x="5164641" y="3486675"/>
          <a:ext cx="3803218" cy="472956"/>
          <a:chOff x="5672081" y="3782523"/>
          <a:chExt cx="3651460"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2811170"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Écoles devant recevoir un investissement, sur le nombre total d’écoles du conseil scolaire.</a:t>
            </a:r>
          </a:p>
        </xdr:txBody>
      </xdr:sp>
      <xdr:sp macro="" textlink="'4. Feuille pour le conseil'!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32</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594439" y="5019848"/>
          <a:ext cx="6625640" cy="613660"/>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UNITÉS DE FILTRATION HEPA DÉPLOYÉES    |  </a:t>
            </a:r>
            <a:endParaRPr lang="en-CA" sz="1100">
              <a:effectLst/>
              <a:ea typeface="Calibri" panose="020F0502020204030204" pitchFamily="34" charset="0"/>
              <a:cs typeface="Times New Roman" panose="02020603050405020304" pitchFamily="18" charset="0"/>
            </a:endParaRPr>
          </a:p>
        </xdr:txBody>
      </xdr:sp>
      <xdr:sp macro="" textlink="'4. Feuille pour le conseil'!$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783</a:t>
            </a:fld>
            <a:endParaRPr lang="en-CA" sz="1400" b="1">
              <a:solidFill>
                <a:schemeClr val="bg1"/>
              </a:solidFill>
            </a:endParaRPr>
          </a:p>
        </xdr:txBody>
      </xdr:sp>
    </xdr:grpSp>
    <xdr:clientData/>
  </xdr:twoCellAnchor>
  <xdr:twoCellAnchor>
    <xdr:from>
      <xdr:col>6</xdr:col>
      <xdr:colOff>342900</xdr:colOff>
      <xdr:row>18</xdr:row>
      <xdr:rowOff>92075</xdr:rowOff>
    </xdr:from>
    <xdr:to>
      <xdr:col>7</xdr:col>
      <xdr:colOff>190500</xdr:colOff>
      <xdr:row>19</xdr:row>
      <xdr:rowOff>152400</xdr:rowOff>
    </xdr:to>
    <xdr:sp macro="" textlink="'4. Feuille pour le conseil'!C23">
      <xdr:nvSpPr>
        <xdr:cNvPr id="16" name="TextBox 15">
          <a:extLst>
            <a:ext uri="{FF2B5EF4-FFF2-40B4-BE49-F238E27FC236}">
              <a16:creationId xmlns:a16="http://schemas.microsoft.com/office/drawing/2014/main" id="{E19BD255-E77F-4690-8F15-6DAFB13775CD}"/>
            </a:ext>
          </a:extLst>
        </xdr:cNvPr>
        <xdr:cNvSpPr txBox="1"/>
      </xdr:nvSpPr>
      <xdr:spPr>
        <a:xfrm>
          <a:off x="4371975" y="3463925"/>
          <a:ext cx="600075" cy="241300"/>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100%</a:t>
          </a:fld>
          <a:endParaRPr lang="en-CA" sz="1200" b="1">
            <a:solidFill>
              <a:schemeClr val="tx1"/>
            </a:solidFill>
          </a:endParaRPr>
        </a:p>
      </xdr:txBody>
    </xdr:sp>
    <xdr:clientData/>
  </xdr:twoCellAnchor>
  <xdr:twoCellAnchor>
    <xdr:from>
      <xdr:col>12</xdr:col>
      <xdr:colOff>695324</xdr:colOff>
      <xdr:row>18</xdr:row>
      <xdr:rowOff>73025</xdr:rowOff>
    </xdr:from>
    <xdr:to>
      <xdr:col>13</xdr:col>
      <xdr:colOff>542924</xdr:colOff>
      <xdr:row>19</xdr:row>
      <xdr:rowOff>171450</xdr:rowOff>
    </xdr:to>
    <xdr:sp macro="" textlink="'4. Feuille pour le conseil'!C26">
      <xdr:nvSpPr>
        <xdr:cNvPr id="20" name="TextBox 19">
          <a:extLst>
            <a:ext uri="{FF2B5EF4-FFF2-40B4-BE49-F238E27FC236}">
              <a16:creationId xmlns:a16="http://schemas.microsoft.com/office/drawing/2014/main" id="{496EC206-8844-46C9-B9AC-B1A87FCBBC74}"/>
            </a:ext>
          </a:extLst>
        </xdr:cNvPr>
        <xdr:cNvSpPr txBox="1"/>
      </xdr:nvSpPr>
      <xdr:spPr>
        <a:xfrm>
          <a:off x="9239249" y="3444875"/>
          <a:ext cx="6000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100%</a:t>
          </a:fld>
          <a:endParaRPr lang="en-CA"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6</xdr:col>
      <xdr:colOff>152400</xdr:colOff>
      <xdr:row>16</xdr:row>
      <xdr:rowOff>104774</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val="1"/>
            </a:ext>
          </a:extLst>
        </xdr:cNvPr>
        <xdr:cNvSpPr/>
      </xdr:nvSpPr>
      <xdr:spPr>
        <a:xfrm>
          <a:off x="104775" y="95250"/>
          <a:ext cx="7219950" cy="4686299"/>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673100</xdr:colOff>
      <xdr:row>1</xdr:row>
      <xdr:rowOff>635000</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Profil de ventilation du conseil scolaire</a:t>
          </a:r>
        </a:p>
      </xdr:txBody>
    </xdr:sp>
    <xdr:clientData/>
  </xdr:twoCellAnchor>
  <xdr:twoCellAnchor>
    <xdr:from>
      <xdr:col>1</xdr:col>
      <xdr:colOff>1083468</xdr:colOff>
      <xdr:row>1</xdr:row>
      <xdr:rowOff>28575</xdr:rowOff>
    </xdr:from>
    <xdr:to>
      <xdr:col>5</xdr:col>
      <xdr:colOff>77390</xdr:colOff>
      <xdr:row>1</xdr:row>
      <xdr:rowOff>396875</xdr:rowOff>
    </xdr:to>
    <xdr:sp macro="" textlink="'4. Feuille pour le conseil'!$C$5">
      <xdr:nvSpPr>
        <xdr:cNvPr id="5" name="TextBox 4">
          <a:extLst>
            <a:ext uri="{FF2B5EF4-FFF2-40B4-BE49-F238E27FC236}">
              <a16:creationId xmlns:a16="http://schemas.microsoft.com/office/drawing/2014/main" id="{01FCED3A-EF20-470A-96E3-7260A16DB071}"/>
            </a:ext>
          </a:extLst>
        </xdr:cNvPr>
        <xdr:cNvSpPr txBox="1"/>
      </xdr:nvSpPr>
      <xdr:spPr>
        <a:xfrm>
          <a:off x="1351359" y="230981"/>
          <a:ext cx="5226844"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i="0" u="none" strike="noStrike" cap="small" baseline="0">
              <a:solidFill>
                <a:schemeClr val="bg1"/>
              </a:solidFill>
              <a:latin typeface="Calibri"/>
              <a:cs typeface="Calibri"/>
            </a:rPr>
            <a:t>Conseil scolaire catholique des Grandes Rivières</a:t>
          </a:r>
          <a:endParaRPr lang="en-CA" sz="1800" b="1" cap="small" baseline="0">
            <a:solidFill>
              <a:schemeClr val="bg1"/>
            </a:solidFill>
          </a:endParaRPr>
        </a:p>
      </xdr:txBody>
    </xdr:sp>
    <xdr:clientData/>
  </xdr:twoCellAnchor>
  <xdr:twoCellAnchor>
    <xdr:from>
      <xdr:col>2</xdr:col>
      <xdr:colOff>952499</xdr:colOff>
      <xdr:row>2</xdr:row>
      <xdr:rowOff>133350</xdr:rowOff>
    </xdr:from>
    <xdr:to>
      <xdr:col>3</xdr:col>
      <xdr:colOff>1581149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305049" y="1009650"/>
          <a:ext cx="171450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Sélectionnez votre école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E4970-DC09-4569-89E7-8AAED4B7975F}" name="Table1" displayName="Table1" ref="A5:K37" totalsRowShown="0" headerRowDxfId="14" dataDxfId="13">
  <autoFilter ref="A5:K37" xr:uid="{2A565CC2-0D5F-4CE8-80FF-539C60E8AD36}"/>
  <tableColumns count="11">
    <tableColumn id="1" xr3:uid="{A9CAB48F-4ED3-4393-BD42-A44E1BCC09AD}" name="Nom de l’établissement scolaire" dataDxfId="12"/>
    <tableColumn id="2" xr3:uid="{9810C622-DB9C-4222-852B-9DFB26916BCD}" name="No du bâtiment"/>
    <tableColumn id="3" xr3:uid="{824B94AA-6AF0-457D-91C8-967BB2972B88}" name="Type de ventilation de l’établissement scolaire" dataDxfId="11"/>
    <tableColumn id="4" xr3:uid="{971F9387-6B2F-4FCE-AE69-30E48A085B27}" name="Ventilation évaluée" dataDxfId="10"/>
    <tableColumn id="5" xr3:uid="{1FE63AEF-B1BE-46F6-8CFC-5661EBF6328E}" name="Les systèmes de ventilation fonctionnent plus longtemps" dataDxfId="9"/>
    <tableColumn id="6" xr3:uid="{3CAB1762-5555-4B9B-B61D-39BDCF2528F1}" name="Filtres de qualité supérieure installés" dataDxfId="8"/>
    <tableColumn id="7" xr3:uid="{56A72B1A-802C-409A-9309-5BE04DCF3E58}" name="Fréquence des changements de filtre augmentée" dataDxfId="7"/>
    <tableColumn id="8" xr3:uid="{13FB0FA1-B62E-4E55-9B39-65565BE097E6}" name="Admission d’air frais augmentée (fenêtres et [ou] systèmes de ventilation mécanique)" dataDxfId="6"/>
    <tableColumn id="10" xr3:uid="{FD69C0EB-9B34-4CD6-B72D-78970B1FE525}" name="Unités de filtration HEPA déployées dans les classes portatives, au besoin " dataDxfId="5"/>
    <tableColumn id="11" xr3:uid="{B0F1D5F8-14E6-41CB-8BD4-B8EDB20C72E7}" name="Nombre d'unités de filtration d’air HEPA autonomes en place" dataDxfId="4"/>
    <tableColumn id="12" xr3:uid="{B33F2A49-E183-4E4C-987D-8809AF03C25D}" name="No du conseil" data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5122F4-8D32-4D33-8FD1-294DF7694D80}" name="HVAC_Type" displayName="HVAC_Type" ref="AB2:AB5" totalsRowShown="0" headerRowDxfId="2" dataDxfId="1">
  <autoFilter ref="AB2:AB5" xr:uid="{5C5ADB90-6CC4-45C1-9B7A-0C3D61B00888}"/>
  <tableColumns count="1">
    <tableColumn id="1" xr3:uid="{B2B25287-9463-4BA3-8C4A-D2E6CBF8EB17}" name="HVAC System Type" dataDxfId="0"/>
  </tableColumns>
  <tableStyleInfo name="TableStyleMedium2"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DF71-4C8A-4CC6-9276-CD53991813E7}">
  <sheetPr codeName="Sheet3">
    <tabColor theme="4"/>
    <pageSetUpPr fitToPage="1"/>
  </sheetPr>
  <dimension ref="A1:I37"/>
  <sheetViews>
    <sheetView showGridLines="0" showRowColHeaders="0" zoomScale="110" zoomScaleNormal="110" workbookViewId="0">
      <selection activeCell="B4" sqref="B4:H5"/>
    </sheetView>
  </sheetViews>
  <sheetFormatPr baseColWidth="10" defaultColWidth="0" defaultRowHeight="15" zeroHeight="1" x14ac:dyDescent="0.25"/>
  <cols>
    <col min="1" max="1" width="8.85546875" customWidth="1"/>
    <col min="2" max="8" width="16.85546875" customWidth="1"/>
    <col min="9" max="9" width="8.85546875" customWidth="1"/>
    <col min="10" max="16384" width="8.85546875" hidden="1"/>
  </cols>
  <sheetData>
    <row r="1" spans="1:8" ht="15.75" x14ac:dyDescent="0.25">
      <c r="A1" s="63" t="s">
        <v>213</v>
      </c>
    </row>
    <row r="2" spans="1:8" ht="60.75" customHeight="1" x14ac:dyDescent="0.25">
      <c r="B2" s="97"/>
      <c r="C2" s="97"/>
      <c r="D2" s="97"/>
      <c r="E2" s="97"/>
      <c r="F2" s="97"/>
      <c r="G2" s="97"/>
      <c r="H2" s="97"/>
    </row>
    <row r="3" spans="1:8" ht="15" customHeight="1" x14ac:dyDescent="0.25">
      <c r="A3" s="59"/>
    </row>
    <row r="4" spans="1:8" ht="39.950000000000003" customHeight="1" x14ac:dyDescent="0.25">
      <c r="B4" s="98" t="s">
        <v>217</v>
      </c>
      <c r="C4" s="98"/>
      <c r="D4" s="98"/>
      <c r="E4" s="98"/>
      <c r="F4" s="98"/>
      <c r="G4" s="98"/>
      <c r="H4" s="98"/>
    </row>
    <row r="5" spans="1:8" ht="39.950000000000003" customHeight="1" x14ac:dyDescent="0.25">
      <c r="B5" s="98"/>
      <c r="C5" s="98"/>
      <c r="D5" s="98"/>
      <c r="E5" s="98"/>
      <c r="F5" s="98"/>
      <c r="G5" s="98"/>
      <c r="H5" s="98"/>
    </row>
    <row r="6" spans="1:8" ht="5.0999999999999996" customHeight="1" x14ac:dyDescent="0.25"/>
    <row r="7" spans="1:8" ht="45.95" customHeight="1" x14ac:dyDescent="0.25">
      <c r="A7" s="60"/>
      <c r="B7" s="61"/>
      <c r="C7" s="99"/>
      <c r="D7" s="99"/>
      <c r="E7" s="99"/>
      <c r="F7" s="99"/>
      <c r="G7" s="99"/>
    </row>
    <row r="8" spans="1:8" x14ac:dyDescent="0.25">
      <c r="A8" s="61"/>
      <c r="B8" s="61"/>
    </row>
    <row r="9" spans="1:8" x14ac:dyDescent="0.25">
      <c r="A9" s="61"/>
      <c r="B9" s="61"/>
    </row>
    <row r="10" spans="1:8" x14ac:dyDescent="0.25">
      <c r="A10" s="61"/>
      <c r="B10" s="61"/>
    </row>
    <row r="11" spans="1:8" x14ac:dyDescent="0.25">
      <c r="A11" s="60"/>
      <c r="B11" s="61"/>
    </row>
    <row r="12" spans="1:8" x14ac:dyDescent="0.25">
      <c r="A12" s="61"/>
      <c r="B12" s="61"/>
    </row>
    <row r="13" spans="1:8" x14ac:dyDescent="0.25">
      <c r="A13" s="61"/>
      <c r="B13" s="61"/>
    </row>
    <row r="14" spans="1:8" x14ac:dyDescent="0.25">
      <c r="A14" s="61"/>
      <c r="B14" s="61"/>
    </row>
    <row r="15" spans="1:8" x14ac:dyDescent="0.25">
      <c r="A15" s="61"/>
      <c r="B15" s="61"/>
    </row>
    <row r="16" spans="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sheetData>
  <sheetProtection algorithmName="SHA-512" hashValue="N29A4bvK7EjtfKZch9T3qDmAYuMfeJf/8mgHbP3Z0rBxbJnilGkDwZWDyPX8Z8ynJ7dnr6eQajIYBrsm7YDQUQ==" saltValue="hPy5+DlqSL64yi5cG8Rf1Q==" spinCount="100000" sheet="1"/>
  <mergeCells count="3">
    <mergeCell ref="B2:H2"/>
    <mergeCell ref="B4:H5"/>
    <mergeCell ref="C7:G7"/>
  </mergeCells>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441F-6306-46A4-A999-DBD260BBD220}">
  <sheetPr codeName="Sheet4">
    <tabColor theme="4" tint="-0.499984740745262"/>
    <pageSetUpPr fitToPage="1"/>
  </sheetPr>
  <dimension ref="A1:XFC33"/>
  <sheetViews>
    <sheetView zoomScaleNormal="100" workbookViewId="0">
      <selection activeCell="O3" sqref="O3"/>
    </sheetView>
  </sheetViews>
  <sheetFormatPr baseColWidth="10" defaultColWidth="0" defaultRowHeight="15" zeroHeight="1" x14ac:dyDescent="0.25"/>
  <cols>
    <col min="1" max="1" width="3.85546875" style="1" customWidth="1"/>
    <col min="2" max="13" width="10.85546875" style="1" customWidth="1"/>
    <col min="14" max="14" width="9.140625" style="1" customWidth="1"/>
    <col min="15" max="15" width="3.85546875" style="1" customWidth="1"/>
    <col min="16" max="5704" width="0" style="1" hidden="1" customWidth="1"/>
    <col min="5705" max="16383" width="8.85546875" style="1" hidden="1"/>
    <col min="16384" max="16384" width="8.140625" style="1" hidden="1"/>
  </cols>
  <sheetData>
    <row r="1" spans="1:2" ht="15.75" x14ac:dyDescent="0.25">
      <c r="A1" s="63" t="s">
        <v>212</v>
      </c>
    </row>
    <row r="2" spans="1:2" ht="15.75" x14ac:dyDescent="0.25">
      <c r="A2" s="62"/>
    </row>
    <row r="3" spans="1:2" x14ac:dyDescent="0.25"/>
    <row r="4" spans="1:2" ht="20.25" customHeight="1" x14ac:dyDescent="0.25"/>
    <row r="5" spans="1:2" x14ac:dyDescent="0.25">
      <c r="A5" s="2"/>
      <c r="B5" s="2"/>
    </row>
    <row r="6" spans="1:2" x14ac:dyDescent="0.25">
      <c r="A6" s="2"/>
      <c r="B6" s="2"/>
    </row>
    <row r="7" spans="1:2" x14ac:dyDescent="0.25">
      <c r="A7" s="2"/>
      <c r="B7" s="2"/>
    </row>
    <row r="8" spans="1:2" x14ac:dyDescent="0.25">
      <c r="A8" s="2"/>
      <c r="B8" s="2"/>
    </row>
    <row r="9" spans="1:2" x14ac:dyDescent="0.25">
      <c r="A9" s="2"/>
      <c r="B9" s="2"/>
    </row>
    <row r="10" spans="1:2" x14ac:dyDescent="0.25">
      <c r="A10" s="2"/>
      <c r="B10" s="2"/>
    </row>
    <row r="11" spans="1:2" x14ac:dyDescent="0.25">
      <c r="A11" s="2"/>
      <c r="B11" s="2"/>
    </row>
    <row r="12" spans="1:2" x14ac:dyDescent="0.25">
      <c r="A12" s="2"/>
      <c r="B12" s="2"/>
    </row>
    <row r="13" spans="1:2" x14ac:dyDescent="0.25">
      <c r="A13" s="2"/>
      <c r="B13" s="2"/>
    </row>
    <row r="14" spans="1:2" x14ac:dyDescent="0.25"/>
    <row r="15" spans="1:2" x14ac:dyDescent="0.25"/>
    <row r="16" spans="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4" ht="27.75" hidden="1" customHeight="1" x14ac:dyDescent="0.25">
      <c r="B33" s="100"/>
      <c r="C33" s="100"/>
      <c r="D33" s="100"/>
      <c r="E33" s="100"/>
      <c r="F33" s="100"/>
      <c r="G33" s="100"/>
      <c r="H33" s="100"/>
      <c r="I33" s="100"/>
      <c r="J33" s="100"/>
      <c r="K33" s="100"/>
      <c r="L33" s="100"/>
      <c r="M33" s="100"/>
      <c r="N33" s="100"/>
    </row>
  </sheetData>
  <sheetProtection algorithmName="SHA-512" hashValue="JRX/EH4SI/9ziZcucxO0Y6wARGBeAmXb3S3FK5a72aAdPv7Up2HaRJMxEhDC5cSMe8ryZTjqKlRdsAku2GUPHQ==" saltValue="3ldk5gqdn2fvl8pXd8OuHg==" spinCount="100000" sheet="1" objects="1" scenarios="1"/>
  <mergeCells count="1">
    <mergeCell ref="B33:N33"/>
  </mergeCells>
  <pageMargins left="0.7" right="0.7" top="0.75" bottom="0.75" header="0.3" footer="0.3"/>
  <pageSetup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5604-73A6-440C-AB0D-E5FBCADB9312}">
  <sheetPr codeName="Sheet1">
    <tabColor theme="9" tint="-0.249977111117893"/>
    <pageSetUpPr fitToPage="1"/>
  </sheetPr>
  <dimension ref="A1:XFC26"/>
  <sheetViews>
    <sheetView showGridLines="0" showRowColHeaders="0" tabSelected="1" topLeftCell="A5" zoomScale="160" zoomScaleNormal="160" workbookViewId="0">
      <selection activeCell="D5" sqref="D5"/>
    </sheetView>
  </sheetViews>
  <sheetFormatPr baseColWidth="10" defaultColWidth="0" defaultRowHeight="15" zeroHeight="1" x14ac:dyDescent="0.25"/>
  <cols>
    <col min="1" max="1" width="3.85546875" style="1" customWidth="1"/>
    <col min="2" max="3" width="15.5703125" style="1" customWidth="1"/>
    <col min="4" max="4" width="36.85546875" style="1" customWidth="1"/>
    <col min="5" max="5" width="21.42578125" style="1" customWidth="1"/>
    <col min="6" max="6" width="21.140625" style="1" customWidth="1"/>
    <col min="7" max="7" width="3.7109375" style="1" customWidth="1"/>
    <col min="8" max="8" width="3.85546875" style="2" hidden="1"/>
    <col min="9" max="9" width="3.5703125" style="2" hidden="1"/>
    <col min="10" max="10" width="19.42578125" style="2" hidden="1"/>
    <col min="11" max="16380" width="6.140625" style="1" hidden="1"/>
    <col min="16381" max="16381" width="4.140625" style="1" hidden="1"/>
    <col min="16382" max="16382" width="3.85546875" style="1" hidden="1"/>
    <col min="16383" max="16383" width="6.42578125" style="1" hidden="1"/>
    <col min="16384" max="16384" width="6.140625" style="1" hidden="1"/>
  </cols>
  <sheetData>
    <row r="1" spans="1:9" ht="15.75" x14ac:dyDescent="0.25">
      <c r="A1" s="63" t="s">
        <v>211</v>
      </c>
    </row>
    <row r="2" spans="1:9" s="2" customFormat="1" ht="53.1" customHeight="1" x14ac:dyDescent="0.25">
      <c r="A2" s="62"/>
      <c r="B2" s="101"/>
      <c r="C2" s="101"/>
      <c r="D2" s="101"/>
      <c r="E2" s="101"/>
      <c r="F2" s="101"/>
    </row>
    <row r="3" spans="1:9" s="2" customFormat="1" ht="12.95" customHeight="1" x14ac:dyDescent="0.25">
      <c r="A3" s="1"/>
      <c r="B3" s="1"/>
      <c r="C3" s="1"/>
      <c r="D3" s="1"/>
      <c r="E3" s="1"/>
      <c r="F3" s="1"/>
    </row>
    <row r="4" spans="1:9" s="2" customFormat="1" ht="12.95" customHeight="1" x14ac:dyDescent="0.25">
      <c r="A4" s="1"/>
      <c r="B4" s="1"/>
      <c r="C4" s="1"/>
      <c r="D4" s="1"/>
      <c r="E4" s="1"/>
      <c r="F4" s="1"/>
    </row>
    <row r="5" spans="1:9" s="2" customFormat="1" ht="24.95" customHeight="1" x14ac:dyDescent="0.25">
      <c r="A5" s="1"/>
      <c r="B5" s="102" t="s">
        <v>200</v>
      </c>
      <c r="C5" s="103"/>
      <c r="D5" s="91" t="s">
        <v>223</v>
      </c>
      <c r="E5" s="3"/>
      <c r="F5" s="4"/>
      <c r="H5" s="12"/>
    </row>
    <row r="6" spans="1:9" s="2" customFormat="1" ht="6.75" customHeight="1" x14ac:dyDescent="0.25">
      <c r="A6" s="1"/>
      <c r="B6" s="1"/>
      <c r="C6" s="1"/>
      <c r="D6" s="1"/>
      <c r="E6" s="1"/>
      <c r="F6" s="1"/>
    </row>
    <row r="7" spans="1:9" s="2" customFormat="1" ht="24.95" customHeight="1" x14ac:dyDescent="0.25">
      <c r="A7" s="1"/>
      <c r="B7" s="6" t="s">
        <v>201</v>
      </c>
      <c r="C7" s="7"/>
      <c r="D7" s="5" t="str">
        <f>INDEX(Table1[Type de ventilation de l’établissement scolaire],MATCH('3. Tableau de bord de l’école'!D5,Table1[Nom de l’établissement scolaire],0),1)</f>
        <v>Ventilation mécanique</v>
      </c>
      <c r="E7" s="18"/>
      <c r="F7" s="9"/>
    </row>
    <row r="8" spans="1:9" s="2" customFormat="1" ht="12.6" customHeight="1" x14ac:dyDescent="0.25">
      <c r="A8" s="1"/>
      <c r="B8" s="1"/>
      <c r="C8" s="1"/>
      <c r="D8" s="1"/>
      <c r="E8" s="1"/>
      <c r="F8" s="1"/>
    </row>
    <row r="9" spans="1:9" s="2" customFormat="1" ht="27" customHeight="1" x14ac:dyDescent="0.25">
      <c r="A9" s="1"/>
      <c r="B9" s="102" t="s">
        <v>202</v>
      </c>
      <c r="C9" s="103"/>
      <c r="D9" s="103"/>
      <c r="E9" s="103"/>
      <c r="F9" s="104"/>
    </row>
    <row r="10" spans="1:9" s="2" customFormat="1" ht="18" customHeight="1" x14ac:dyDescent="0.25">
      <c r="A10" s="1"/>
      <c r="B10" s="105" t="s">
        <v>205</v>
      </c>
      <c r="C10" s="106"/>
      <c r="D10" s="106"/>
      <c r="E10" s="43" t="str">
        <f>IF(AND(I10="SO", $D$7="Ventilation non mécanique (ventilation naturelle/extraction seulement)"),"Sans objet", "")</f>
        <v/>
      </c>
      <c r="F10" s="8">
        <f>IF(I10="SO",-1,IF(I10="Oui",1,0))</f>
        <v>1</v>
      </c>
      <c r="I10" s="42" t="str">
        <f>INDEX(Table1[Ventilation évaluée],MATCH('3. Tableau de bord de l’école'!$D$5,Table1[Nom de l’établissement scolaire],0))</f>
        <v>Oui</v>
      </c>
    </row>
    <row r="11" spans="1:9" s="2" customFormat="1" ht="18" customHeight="1" x14ac:dyDescent="0.25">
      <c r="A11" s="1"/>
      <c r="B11" s="105" t="s">
        <v>206</v>
      </c>
      <c r="C11" s="106"/>
      <c r="D11" s="106"/>
      <c r="E11" s="43" t="str">
        <f>IF(AND(I11="SO", $D$7="Ventilation non mécanique (ventilation naturelle/extraction seulement)"),"Sans objet", "")</f>
        <v/>
      </c>
      <c r="F11" s="8">
        <f>IF($I11="SO",-1,IF(I11="Oui",1,0))</f>
        <v>1</v>
      </c>
      <c r="I11" s="42" t="str">
        <f>INDEX(Table1[Les systèmes de ventilation fonctionnent plus longtemps],MATCH('3. Tableau de bord de l’école'!$D$5,Table1[Nom de l’établissement scolaire],0))</f>
        <v>Oui</v>
      </c>
    </row>
    <row r="12" spans="1:9" s="2" customFormat="1" ht="18" customHeight="1" x14ac:dyDescent="0.25">
      <c r="A12" s="1"/>
      <c r="B12" s="109" t="s">
        <v>207</v>
      </c>
      <c r="C12" s="110"/>
      <c r="D12" s="110"/>
      <c r="E12" s="43" t="str">
        <f>IF(AND(I12="SO", $D$7="Ventilation non mécanique (ventilation naturelle/extraction seulement)"),"Sans objet", "")</f>
        <v/>
      </c>
      <c r="F12" s="8">
        <f>IF($I12="SO",-1,IF(I12="Oui",1,0))</f>
        <v>1</v>
      </c>
      <c r="I12" s="42" t="str">
        <f>INDEX(Table1[Filtres de qualité supérieure installés],MATCH('3. Tableau de bord de l’école'!$D$5,Table1[Nom de l’établissement scolaire],0))</f>
        <v>Oui</v>
      </c>
    </row>
    <row r="13" spans="1:9" s="2" customFormat="1" ht="18" customHeight="1" x14ac:dyDescent="0.25">
      <c r="A13" s="1"/>
      <c r="B13" s="109" t="s">
        <v>208</v>
      </c>
      <c r="C13" s="110"/>
      <c r="D13" s="110"/>
      <c r="E13" s="43" t="str">
        <f>IF(AND(I13="SO", $D$7="Ventilation non mécanique (ventilation naturelle/extraction seulement)"),"Sans objet", "")</f>
        <v/>
      </c>
      <c r="F13" s="8">
        <f>IF(I13="SO",-1,IF(I13="Oui",1,0))</f>
        <v>1</v>
      </c>
      <c r="I13" s="42" t="str">
        <f>INDEX(Table1[Fréquence des changements de filtre augmentée],MATCH('3. Tableau de bord de l’école'!$D$5,Table1[Nom de l’établissement scolaire],0))</f>
        <v>Oui</v>
      </c>
    </row>
    <row r="14" spans="1:9" ht="18" customHeight="1" x14ac:dyDescent="0.25">
      <c r="B14" s="109" t="s">
        <v>209</v>
      </c>
      <c r="C14" s="110"/>
      <c r="D14" s="110"/>
      <c r="E14" s="43" t="str">
        <f>IF(AND(I14="SO", $D$7="Ventilation non mécanique (ventilation naturelle/extraction seulement)"),"Sans objet", "")</f>
        <v/>
      </c>
      <c r="F14" s="8">
        <f>IF(I14="SO",-1,IF(I14="Oui",1,0))</f>
        <v>1</v>
      </c>
      <c r="G14" s="10"/>
      <c r="I14" s="42" t="str">
        <f>INDEX(Table1[Admission d’air frais augmentée (fenêtres et '[ou'] systèmes de ventilation mécanique)],MATCH('3. Tableau de bord de l’école'!$D$5,Table1[Nom de l’établissement scolaire],0))</f>
        <v>Oui</v>
      </c>
    </row>
    <row r="15" spans="1:9" ht="18" customHeight="1" x14ac:dyDescent="0.25">
      <c r="B15" s="109" t="s">
        <v>210</v>
      </c>
      <c r="C15" s="110"/>
      <c r="D15" s="110"/>
      <c r="E15" s="43" t="str">
        <f>IF(I15="SO", "Sans objet", "")</f>
        <v>Sans objet</v>
      </c>
      <c r="F15" s="73">
        <f>IF(I15="SO",-1,IF(I15="Oui",1,0))</f>
        <v>-1</v>
      </c>
      <c r="G15" s="10"/>
      <c r="I15" s="42" t="str">
        <f>INDEX(Table1[Unités de filtration HEPA déployées dans les classes portatives, au besoin ],MATCH('3. Tableau de bord de l’école'!$D$5,Table1[Nom de l’établissement scolaire],0))</f>
        <v>SO</v>
      </c>
    </row>
    <row r="16" spans="1:9" ht="18" customHeight="1" x14ac:dyDescent="0.25">
      <c r="B16" s="107" t="s">
        <v>162</v>
      </c>
      <c r="C16" s="108"/>
      <c r="D16" s="108"/>
      <c r="E16" s="108"/>
      <c r="F16" s="76">
        <f>INDEX(Table1[Nombre d''unités de filtration d’air HEPA autonomes en place],MATCH('3. Tableau de bord de l’école'!$D$5,Table1[Nom de l’établissement scolaire],0))</f>
        <v>2</v>
      </c>
      <c r="G16" s="11"/>
      <c r="I16" s="42">
        <f>INDEX(Table1[Nombre d''unités de filtration d’air HEPA autonomes en place],MATCH('3. Tableau de bord de l’école'!$D$5,Table1[Nom de l’établissement scolaire],0))</f>
        <v>2</v>
      </c>
    </row>
    <row r="17" spans="2:2" ht="27" customHeight="1" x14ac:dyDescent="0.25">
      <c r="B17" s="94" t="s">
        <v>204</v>
      </c>
    </row>
    <row r="18" spans="2:2" x14ac:dyDescent="0.25">
      <c r="B18" s="95" t="s">
        <v>203</v>
      </c>
    </row>
    <row r="26" spans="2:2" ht="3.95" hidden="1" customHeight="1" x14ac:dyDescent="0.25"/>
  </sheetData>
  <sheetProtection algorithmName="SHA-512" hashValue="B+K+qIbG3bNNw92N7G1OkU4kJ4kUf4VUsefv5XV/PSDE/rt1yhgd5bf/RGa3oi9wUn+deE7Ez+vpf1J3tXDEgw==" saltValue="1j482YqBW0hYLcIMzLDg/g==" spinCount="100000" sheet="1" selectLockedCells="1"/>
  <mergeCells count="10">
    <mergeCell ref="B16:E16"/>
    <mergeCell ref="B12:D12"/>
    <mergeCell ref="B13:D13"/>
    <mergeCell ref="B14:D14"/>
    <mergeCell ref="B15:D15"/>
    <mergeCell ref="B2:F2"/>
    <mergeCell ref="B5:C5"/>
    <mergeCell ref="B9:F9"/>
    <mergeCell ref="B10:D10"/>
    <mergeCell ref="B11:D11"/>
  </mergeCells>
  <conditionalFormatting sqref="I10">
    <cfRule type="iconSet" priority="10">
      <iconSet iconSet="3Symbols2">
        <cfvo type="percent" val="0"/>
        <cfvo type="percent" val="33"/>
        <cfvo type="percent" val="67"/>
      </iconSet>
    </cfRule>
  </conditionalFormatting>
  <conditionalFormatting sqref="I11">
    <cfRule type="iconSet" priority="7">
      <iconSet iconSet="3Symbols2">
        <cfvo type="percent" val="0"/>
        <cfvo type="percent" val="33"/>
        <cfvo type="percent" val="67"/>
      </iconSet>
    </cfRule>
  </conditionalFormatting>
  <conditionalFormatting sqref="I12">
    <cfRule type="iconSet" priority="6">
      <iconSet iconSet="3Symbols2">
        <cfvo type="percent" val="0"/>
        <cfvo type="percent" val="33"/>
        <cfvo type="percent" val="67"/>
      </iconSet>
    </cfRule>
  </conditionalFormatting>
  <conditionalFormatting sqref="I13">
    <cfRule type="iconSet" priority="5">
      <iconSet iconSet="3Symbols2">
        <cfvo type="percent" val="0"/>
        <cfvo type="percent" val="33"/>
        <cfvo type="percent" val="67"/>
      </iconSet>
    </cfRule>
  </conditionalFormatting>
  <conditionalFormatting sqref="I14">
    <cfRule type="iconSet" priority="4">
      <iconSet iconSet="3Symbols2">
        <cfvo type="percent" val="0"/>
        <cfvo type="percent" val="33"/>
        <cfvo type="percent" val="67"/>
      </iconSet>
    </cfRule>
  </conditionalFormatting>
  <conditionalFormatting sqref="I15">
    <cfRule type="iconSet" priority="3">
      <iconSet iconSet="3Symbols2">
        <cfvo type="percent" val="0"/>
        <cfvo type="percent" val="33"/>
        <cfvo type="percent" val="67"/>
      </iconSet>
    </cfRule>
  </conditionalFormatting>
  <dataValidations count="1">
    <dataValidation type="list" allowBlank="1" showInputMessage="1" showErrorMessage="1" sqref="D5" xr:uid="{DCF4BBB6-608A-4CCD-9D43-872F35D354B7}">
      <formula1>School_Name</formula1>
    </dataValidation>
  </dataValidations>
  <pageMargins left="0.7" right="0.7" top="0.75" bottom="0.75" header="0.3" footer="0.3"/>
  <pageSetup scale="76"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C534-5EFF-43C7-9F22-C8B271C9D98E}">
  <sheetPr codeName="Sheet5">
    <tabColor theme="7" tint="0.79998168889431442"/>
    <pageSetUpPr fitToPage="1"/>
  </sheetPr>
  <dimension ref="A1:Q28"/>
  <sheetViews>
    <sheetView zoomScaleNormal="100" workbookViewId="0">
      <selection activeCell="C5" sqref="C5"/>
    </sheetView>
  </sheetViews>
  <sheetFormatPr baseColWidth="10" defaultColWidth="9.140625" defaultRowHeight="15" x14ac:dyDescent="0.25"/>
  <cols>
    <col min="1" max="1" width="6.140625" style="14" customWidth="1"/>
    <col min="2" max="2" width="68.140625" style="21" customWidth="1"/>
    <col min="3" max="3" width="57.85546875" customWidth="1"/>
    <col min="4" max="4" width="17.42578125" customWidth="1"/>
    <col min="5" max="6" width="15.85546875" customWidth="1"/>
    <col min="7" max="7" width="16.85546875" customWidth="1"/>
    <col min="8" max="17" width="15.85546875" customWidth="1"/>
  </cols>
  <sheetData>
    <row r="1" spans="1:17" ht="16.5" thickBot="1" x14ac:dyDescent="0.3">
      <c r="A1" s="64" t="s">
        <v>165</v>
      </c>
      <c r="B1" s="33" t="s">
        <v>103</v>
      </c>
      <c r="C1" s="34" t="s">
        <v>166</v>
      </c>
    </row>
    <row r="2" spans="1:17" ht="19.5" thickBot="1" x14ac:dyDescent="0.35">
      <c r="A2" s="17"/>
      <c r="B2" s="20"/>
      <c r="C2" s="13"/>
      <c r="F2" s="120" t="s">
        <v>187</v>
      </c>
      <c r="G2" s="121"/>
    </row>
    <row r="3" spans="1:17" x14ac:dyDescent="0.25">
      <c r="A3" s="23"/>
      <c r="B3" s="24" t="s">
        <v>167</v>
      </c>
      <c r="C3" s="25"/>
      <c r="F3" s="88"/>
      <c r="G3" s="89" t="s">
        <v>186</v>
      </c>
    </row>
    <row r="4" spans="1:17" ht="15.75" thickBot="1" x14ac:dyDescent="0.3">
      <c r="A4" s="17"/>
      <c r="B4" s="20"/>
      <c r="F4" s="90"/>
      <c r="G4" s="93" t="s">
        <v>188</v>
      </c>
    </row>
    <row r="5" spans="1:17" x14ac:dyDescent="0.25">
      <c r="A5" s="17">
        <v>1</v>
      </c>
      <c r="B5" s="20" t="s">
        <v>169</v>
      </c>
      <c r="C5" s="22" t="s">
        <v>8</v>
      </c>
      <c r="D5" s="58" t="s">
        <v>185</v>
      </c>
      <c r="E5" s="74"/>
    </row>
    <row r="6" spans="1:17" x14ac:dyDescent="0.25">
      <c r="B6" s="20"/>
    </row>
    <row r="7" spans="1:17" x14ac:dyDescent="0.25">
      <c r="A7" s="17">
        <v>2</v>
      </c>
      <c r="B7" s="20" t="s">
        <v>170</v>
      </c>
    </row>
    <row r="8" spans="1:17" ht="30" x14ac:dyDescent="0.25">
      <c r="A8" s="51">
        <v>2.1</v>
      </c>
      <c r="C8" s="75" t="s">
        <v>216</v>
      </c>
      <c r="D8" s="58" t="s">
        <v>183</v>
      </c>
    </row>
    <row r="9" spans="1:17" x14ac:dyDescent="0.25">
      <c r="A9" s="55">
        <v>2.2000000000000002</v>
      </c>
      <c r="C9" s="75" t="s">
        <v>220</v>
      </c>
      <c r="D9" s="58" t="s">
        <v>183</v>
      </c>
    </row>
    <row r="10" spans="1:17" x14ac:dyDescent="0.25">
      <c r="A10" s="55">
        <v>2.2999999999999998</v>
      </c>
      <c r="C10" s="75" t="s">
        <v>219</v>
      </c>
      <c r="D10" s="58" t="s">
        <v>183</v>
      </c>
    </row>
    <row r="11" spans="1:17" x14ac:dyDescent="0.25">
      <c r="A11" s="55">
        <v>2.4</v>
      </c>
      <c r="C11" s="75" t="s">
        <v>218</v>
      </c>
      <c r="D11" s="58" t="s">
        <v>183</v>
      </c>
    </row>
    <row r="12" spans="1:17" x14ac:dyDescent="0.25">
      <c r="A12" s="17"/>
      <c r="B12" s="20"/>
    </row>
    <row r="13" spans="1:17" x14ac:dyDescent="0.25">
      <c r="A13" s="23"/>
      <c r="B13" s="24" t="s">
        <v>168</v>
      </c>
      <c r="C13" s="25"/>
    </row>
    <row r="14" spans="1:17" ht="15.75" thickBot="1" x14ac:dyDescent="0.3">
      <c r="A14" s="17"/>
      <c r="B14" s="20"/>
    </row>
    <row r="15" spans="1:17" ht="15.75" thickBot="1" x14ac:dyDescent="0.3">
      <c r="A15" s="46">
        <v>3</v>
      </c>
      <c r="B15" s="45" t="s">
        <v>172</v>
      </c>
      <c r="C15" s="44"/>
      <c r="E15" s="111" t="s">
        <v>189</v>
      </c>
      <c r="F15" s="112"/>
      <c r="G15" s="112"/>
      <c r="H15" s="112"/>
      <c r="I15" s="112"/>
      <c r="J15" s="112"/>
      <c r="K15" s="112"/>
      <c r="L15" s="112"/>
      <c r="M15" s="112"/>
      <c r="N15" s="112"/>
      <c r="O15" s="112"/>
      <c r="P15" s="112"/>
      <c r="Q15" s="113"/>
    </row>
    <row r="16" spans="1:17" x14ac:dyDescent="0.25">
      <c r="E16" s="114" t="s">
        <v>221</v>
      </c>
      <c r="F16" s="115"/>
      <c r="G16" s="115"/>
      <c r="H16" s="115"/>
      <c r="I16" s="115"/>
      <c r="J16" s="116"/>
      <c r="K16" s="117" t="s">
        <v>222</v>
      </c>
      <c r="L16" s="118"/>
      <c r="M16" s="118"/>
      <c r="N16" s="118"/>
      <c r="O16" s="118"/>
      <c r="P16" s="118"/>
      <c r="Q16" s="119"/>
    </row>
    <row r="17" spans="1:17" ht="90" x14ac:dyDescent="0.25">
      <c r="C17" s="58" t="s">
        <v>182</v>
      </c>
      <c r="E17" s="54" t="s">
        <v>190</v>
      </c>
      <c r="F17" s="82" t="s">
        <v>190</v>
      </c>
      <c r="G17" s="82" t="s">
        <v>191</v>
      </c>
      <c r="H17" s="82" t="s">
        <v>192</v>
      </c>
      <c r="I17" s="82" t="s">
        <v>193</v>
      </c>
      <c r="J17" s="83" t="s">
        <v>194</v>
      </c>
      <c r="K17" s="92" t="s">
        <v>197</v>
      </c>
      <c r="L17" s="69" t="s">
        <v>196</v>
      </c>
      <c r="M17" s="69" t="s">
        <v>198</v>
      </c>
      <c r="N17" s="82" t="s">
        <v>192</v>
      </c>
      <c r="O17" s="82" t="s">
        <v>193</v>
      </c>
      <c r="P17" s="82" t="s">
        <v>191</v>
      </c>
      <c r="Q17" s="83" t="s">
        <v>194</v>
      </c>
    </row>
    <row r="18" spans="1:17" ht="30" customHeight="1" x14ac:dyDescent="0.25">
      <c r="A18" s="27">
        <v>3.1</v>
      </c>
      <c r="B18" s="20" t="s">
        <v>174</v>
      </c>
      <c r="C18" s="56">
        <f>SUM(E18:J18)/1000000</f>
        <v>1.05</v>
      </c>
      <c r="D18" s="58"/>
      <c r="E18" s="84"/>
      <c r="F18" s="84"/>
      <c r="G18" s="85"/>
      <c r="H18" s="85"/>
      <c r="I18" s="85">
        <v>1050000</v>
      </c>
      <c r="J18" s="85" t="s">
        <v>195</v>
      </c>
      <c r="K18" s="52"/>
      <c r="L18" s="47"/>
      <c r="M18" s="47"/>
      <c r="N18" s="47"/>
      <c r="O18" s="47"/>
      <c r="P18" s="47"/>
      <c r="Q18" s="48"/>
    </row>
    <row r="19" spans="1:17" ht="30" customHeight="1" thickBot="1" x14ac:dyDescent="0.3">
      <c r="A19" s="27">
        <v>3.2</v>
      </c>
      <c r="B19" s="20" t="s">
        <v>173</v>
      </c>
      <c r="C19" s="56">
        <f>SUM(K19:Q19)/1000000</f>
        <v>0.47499999999999998</v>
      </c>
      <c r="D19" s="58"/>
      <c r="E19" s="49"/>
      <c r="F19" s="50"/>
      <c r="G19" s="50"/>
      <c r="H19" s="50"/>
      <c r="I19" s="50"/>
      <c r="J19" s="53"/>
      <c r="K19" s="86"/>
      <c r="L19" s="86"/>
      <c r="M19" s="86"/>
      <c r="N19" s="85" t="s">
        <v>195</v>
      </c>
      <c r="O19" s="85">
        <v>475000</v>
      </c>
      <c r="P19" s="85"/>
      <c r="Q19" s="85" t="s">
        <v>195</v>
      </c>
    </row>
    <row r="21" spans="1:17" x14ac:dyDescent="0.25">
      <c r="A21" s="17">
        <v>3.3</v>
      </c>
      <c r="B21" s="57" t="s">
        <v>175</v>
      </c>
      <c r="C21" s="26">
        <v>3</v>
      </c>
      <c r="D21" s="58" t="s">
        <v>183</v>
      </c>
    </row>
    <row r="22" spans="1:17" x14ac:dyDescent="0.25">
      <c r="A22" s="17">
        <v>3.4</v>
      </c>
      <c r="B22" s="57" t="s">
        <v>176</v>
      </c>
      <c r="C22" s="26">
        <v>32</v>
      </c>
      <c r="D22" s="58" t="s">
        <v>183</v>
      </c>
    </row>
    <row r="23" spans="1:17" x14ac:dyDescent="0.25">
      <c r="A23" s="17">
        <v>3.5</v>
      </c>
      <c r="B23" s="57" t="s">
        <v>180</v>
      </c>
      <c r="C23" s="80">
        <f>IFERROR(C22/ROWS(Table1[Nom de l’établissement scolaire]),"")</f>
        <v>1</v>
      </c>
      <c r="D23" s="58" t="s">
        <v>184</v>
      </c>
    </row>
    <row r="24" spans="1:17" x14ac:dyDescent="0.25">
      <c r="A24" s="17">
        <v>3.6</v>
      </c>
      <c r="B24" s="57" t="s">
        <v>177</v>
      </c>
      <c r="C24" s="26">
        <v>3</v>
      </c>
      <c r="D24" s="58" t="s">
        <v>183</v>
      </c>
    </row>
    <row r="25" spans="1:17" x14ac:dyDescent="0.25">
      <c r="A25" s="17">
        <v>3.7</v>
      </c>
      <c r="B25" s="57" t="s">
        <v>179</v>
      </c>
      <c r="C25" s="26">
        <v>32</v>
      </c>
      <c r="D25" s="58" t="s">
        <v>183</v>
      </c>
    </row>
    <row r="26" spans="1:17" x14ac:dyDescent="0.25">
      <c r="A26" s="17">
        <v>3.8</v>
      </c>
      <c r="B26" s="57" t="s">
        <v>178</v>
      </c>
      <c r="C26" s="80">
        <f>IFERROR(C25/ROWS(Table1[Nom de l’établissement scolaire]),"")</f>
        <v>1</v>
      </c>
      <c r="D26" s="58" t="s">
        <v>184</v>
      </c>
    </row>
    <row r="27" spans="1:17" x14ac:dyDescent="0.25">
      <c r="A27" s="17"/>
      <c r="B27" s="20"/>
      <c r="C27" s="21"/>
      <c r="D27" s="58"/>
    </row>
    <row r="28" spans="1:17" x14ac:dyDescent="0.25">
      <c r="A28" s="46">
        <v>4</v>
      </c>
      <c r="B28" s="45" t="s">
        <v>181</v>
      </c>
      <c r="C28" s="77">
        <v>783</v>
      </c>
      <c r="D28" s="58" t="s">
        <v>183</v>
      </c>
    </row>
  </sheetData>
  <mergeCells count="4">
    <mergeCell ref="E15:Q15"/>
    <mergeCell ref="E16:J16"/>
    <mergeCell ref="K16:Q16"/>
    <mergeCell ref="F2:G2"/>
  </mergeCells>
  <dataValidations count="1">
    <dataValidation operator="lessThan" allowBlank="1" showInputMessage="1" showErrorMessage="1" sqref="E8 C8" xr:uid="{25D9E677-DE32-483F-AF8A-24038D659400}"/>
  </dataValidations>
  <pageMargins left="0.7" right="0.7" top="0.75" bottom="0.75" header="0.3" footer="0.3"/>
  <pageSetup scale="2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EB7B65-5C6D-4C09-A49F-8E0DD2444495}">
          <x14:formula1>
            <xm:f>'Tableaux de financement'!$C$2:$C$78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F74A-DE88-40F0-9687-4C5F57E69174}">
  <sheetPr codeName="Sheet6">
    <tabColor theme="7" tint="0.79998168889431442"/>
    <pageSetUpPr fitToPage="1"/>
  </sheetPr>
  <dimension ref="A1:K37"/>
  <sheetViews>
    <sheetView topLeftCell="A10" zoomScale="120" zoomScaleNormal="120" workbookViewId="0">
      <selection activeCell="A29" sqref="A29"/>
    </sheetView>
  </sheetViews>
  <sheetFormatPr baseColWidth="10" defaultColWidth="9.140625" defaultRowHeight="15" x14ac:dyDescent="0.25"/>
  <cols>
    <col min="1" max="1" width="26.140625" customWidth="1"/>
    <col min="2" max="2" width="13" customWidth="1"/>
    <col min="3" max="6" width="22.85546875" style="28" customWidth="1"/>
    <col min="7" max="7" width="22.42578125" style="28" customWidth="1"/>
    <col min="8" max="10" width="23.28515625" style="28" customWidth="1"/>
    <col min="11" max="11" width="10.42578125" style="28" bestFit="1" customWidth="1"/>
    <col min="14" max="14" width="29.42578125" customWidth="1"/>
    <col min="23" max="23" width="32.85546875" customWidth="1"/>
  </cols>
  <sheetData>
    <row r="1" spans="1:11" ht="15.75" x14ac:dyDescent="0.25">
      <c r="A1" s="65" t="s">
        <v>199</v>
      </c>
    </row>
    <row r="2" spans="1:11" s="27" customFormat="1" ht="120" x14ac:dyDescent="0.25">
      <c r="A2" s="87" t="s">
        <v>154</v>
      </c>
      <c r="B2" s="29"/>
      <c r="C2" s="30" t="s">
        <v>155</v>
      </c>
      <c r="D2" s="31" t="s">
        <v>153</v>
      </c>
      <c r="E2" s="31" t="s">
        <v>153</v>
      </c>
      <c r="F2" s="31" t="s">
        <v>153</v>
      </c>
      <c r="G2" s="31" t="s">
        <v>153</v>
      </c>
      <c r="H2" s="31" t="s">
        <v>153</v>
      </c>
      <c r="I2" s="31" t="s">
        <v>153</v>
      </c>
      <c r="J2" s="31" t="s">
        <v>152</v>
      </c>
    </row>
    <row r="3" spans="1:11" ht="15.75" thickBot="1" x14ac:dyDescent="0.3">
      <c r="K3"/>
    </row>
    <row r="4" spans="1:11" ht="15.75" thickBot="1" x14ac:dyDescent="0.3">
      <c r="A4" s="35" t="s">
        <v>156</v>
      </c>
      <c r="B4" s="36"/>
      <c r="C4" s="37"/>
      <c r="D4" s="38" t="s">
        <v>157</v>
      </c>
      <c r="E4" s="39"/>
      <c r="F4" s="39"/>
      <c r="G4" s="39"/>
      <c r="H4" s="39"/>
      <c r="I4" s="39"/>
      <c r="J4" s="39"/>
      <c r="K4"/>
    </row>
    <row r="5" spans="1:11" s="32" customFormat="1" ht="89.25" customHeight="1" thickBot="1" x14ac:dyDescent="0.3">
      <c r="A5" s="40" t="s">
        <v>158</v>
      </c>
      <c r="B5" s="41" t="s">
        <v>159</v>
      </c>
      <c r="C5" s="41" t="s">
        <v>160</v>
      </c>
      <c r="D5" s="96" t="s">
        <v>205</v>
      </c>
      <c r="E5" s="66" t="s">
        <v>206</v>
      </c>
      <c r="F5" s="66" t="s">
        <v>207</v>
      </c>
      <c r="G5" s="66" t="s">
        <v>208</v>
      </c>
      <c r="H5" s="66" t="s">
        <v>209</v>
      </c>
      <c r="I5" s="66" t="s">
        <v>214</v>
      </c>
      <c r="J5" s="66" t="s">
        <v>162</v>
      </c>
      <c r="K5" s="81" t="s">
        <v>161</v>
      </c>
    </row>
    <row r="6" spans="1:11" x14ac:dyDescent="0.25">
      <c r="A6" t="s">
        <v>224</v>
      </c>
      <c r="B6" t="s">
        <v>113</v>
      </c>
      <c r="C6" s="28" t="s">
        <v>150</v>
      </c>
      <c r="D6" s="28" t="s">
        <v>163</v>
      </c>
      <c r="E6" s="28" t="s">
        <v>163</v>
      </c>
      <c r="F6" s="28" t="s">
        <v>164</v>
      </c>
      <c r="G6" s="28" t="s">
        <v>164</v>
      </c>
      <c r="H6" s="28" t="s">
        <v>163</v>
      </c>
      <c r="I6" s="28" t="s">
        <v>164</v>
      </c>
      <c r="J6" s="28">
        <v>25</v>
      </c>
      <c r="K6" s="28" t="s">
        <v>33</v>
      </c>
    </row>
    <row r="7" spans="1:11" x14ac:dyDescent="0.25">
      <c r="A7" t="s">
        <v>225</v>
      </c>
      <c r="B7" t="s">
        <v>125</v>
      </c>
      <c r="C7" s="28" t="s">
        <v>149</v>
      </c>
      <c r="D7" s="28" t="s">
        <v>163</v>
      </c>
      <c r="E7" s="28" t="s">
        <v>163</v>
      </c>
      <c r="F7" s="28" t="s">
        <v>163</v>
      </c>
      <c r="G7" s="28" t="s">
        <v>163</v>
      </c>
      <c r="H7" s="28" t="s">
        <v>163</v>
      </c>
      <c r="I7" s="28" t="s">
        <v>164</v>
      </c>
      <c r="J7" s="28">
        <v>6</v>
      </c>
      <c r="K7" s="28" t="s">
        <v>33</v>
      </c>
    </row>
    <row r="8" spans="1:11" x14ac:dyDescent="0.25">
      <c r="A8" t="s">
        <v>226</v>
      </c>
      <c r="B8" t="s">
        <v>126</v>
      </c>
      <c r="C8" s="28" t="s">
        <v>150</v>
      </c>
      <c r="D8" s="28" t="s">
        <v>163</v>
      </c>
      <c r="E8" s="28" t="s">
        <v>163</v>
      </c>
      <c r="F8" s="28" t="s">
        <v>163</v>
      </c>
      <c r="G8" s="28" t="s">
        <v>163</v>
      </c>
      <c r="H8" s="28" t="s">
        <v>163</v>
      </c>
      <c r="I8" s="28" t="s">
        <v>164</v>
      </c>
      <c r="J8" s="28">
        <v>22</v>
      </c>
      <c r="K8" s="28" t="s">
        <v>33</v>
      </c>
    </row>
    <row r="9" spans="1:11" x14ac:dyDescent="0.25">
      <c r="A9" t="s">
        <v>223</v>
      </c>
      <c r="B9" t="s">
        <v>127</v>
      </c>
      <c r="C9" s="28" t="s">
        <v>149</v>
      </c>
      <c r="D9" s="28" t="s">
        <v>163</v>
      </c>
      <c r="E9" s="28" t="s">
        <v>163</v>
      </c>
      <c r="F9" s="28" t="s">
        <v>163</v>
      </c>
      <c r="G9" s="28" t="s">
        <v>163</v>
      </c>
      <c r="H9" s="28" t="s">
        <v>163</v>
      </c>
      <c r="I9" s="28" t="s">
        <v>164</v>
      </c>
      <c r="J9" s="28">
        <v>2</v>
      </c>
      <c r="K9" s="28" t="s">
        <v>33</v>
      </c>
    </row>
    <row r="10" spans="1:11" x14ac:dyDescent="0.25">
      <c r="A10" t="s">
        <v>227</v>
      </c>
      <c r="B10" t="s">
        <v>128</v>
      </c>
      <c r="C10" s="28" t="s">
        <v>149</v>
      </c>
      <c r="D10" s="28" t="s">
        <v>163</v>
      </c>
      <c r="E10" s="28" t="s">
        <v>163</v>
      </c>
      <c r="F10" s="28" t="s">
        <v>163</v>
      </c>
      <c r="G10" s="28" t="s">
        <v>163</v>
      </c>
      <c r="H10" s="28" t="s">
        <v>163</v>
      </c>
      <c r="I10" s="28" t="s">
        <v>164</v>
      </c>
      <c r="J10" s="28">
        <v>3</v>
      </c>
      <c r="K10" s="28" t="s">
        <v>33</v>
      </c>
    </row>
    <row r="11" spans="1:11" x14ac:dyDescent="0.25">
      <c r="A11" t="s">
        <v>228</v>
      </c>
      <c r="B11" t="s">
        <v>129</v>
      </c>
      <c r="C11" s="28" t="s">
        <v>150</v>
      </c>
      <c r="D11" s="28" t="s">
        <v>163</v>
      </c>
      <c r="E11" s="28" t="s">
        <v>163</v>
      </c>
      <c r="F11" s="28" t="s">
        <v>164</v>
      </c>
      <c r="G11" s="28" t="s">
        <v>163</v>
      </c>
      <c r="H11" s="28" t="s">
        <v>163</v>
      </c>
      <c r="I11" s="28" t="s">
        <v>164</v>
      </c>
      <c r="J11" s="28">
        <v>7</v>
      </c>
      <c r="K11" s="28" t="s">
        <v>33</v>
      </c>
    </row>
    <row r="12" spans="1:11" x14ac:dyDescent="0.25">
      <c r="A12" t="s">
        <v>229</v>
      </c>
      <c r="B12" t="s">
        <v>130</v>
      </c>
      <c r="C12" s="28" t="s">
        <v>150</v>
      </c>
      <c r="D12" s="28" t="s">
        <v>163</v>
      </c>
      <c r="E12" s="28" t="s">
        <v>163</v>
      </c>
      <c r="F12" s="28" t="s">
        <v>164</v>
      </c>
      <c r="G12" s="28" t="s">
        <v>163</v>
      </c>
      <c r="H12" s="28" t="s">
        <v>163</v>
      </c>
      <c r="I12" s="28" t="s">
        <v>164</v>
      </c>
      <c r="J12" s="28">
        <v>16</v>
      </c>
      <c r="K12" s="28" t="s">
        <v>33</v>
      </c>
    </row>
    <row r="13" spans="1:11" x14ac:dyDescent="0.25">
      <c r="A13" t="s">
        <v>230</v>
      </c>
      <c r="B13" t="s">
        <v>131</v>
      </c>
      <c r="C13" s="28" t="s">
        <v>149</v>
      </c>
      <c r="D13" s="28" t="s">
        <v>163</v>
      </c>
      <c r="E13" s="28" t="s">
        <v>163</v>
      </c>
      <c r="F13" s="28" t="s">
        <v>163</v>
      </c>
      <c r="G13" s="28" t="s">
        <v>163</v>
      </c>
      <c r="H13" s="28" t="s">
        <v>163</v>
      </c>
      <c r="I13" s="28" t="s">
        <v>164</v>
      </c>
      <c r="J13" s="28">
        <v>2</v>
      </c>
      <c r="K13" s="28" t="s">
        <v>33</v>
      </c>
    </row>
    <row r="14" spans="1:11" x14ac:dyDescent="0.25">
      <c r="A14" t="s">
        <v>231</v>
      </c>
      <c r="B14" t="s">
        <v>120</v>
      </c>
      <c r="C14" s="28" t="s">
        <v>150</v>
      </c>
      <c r="D14" s="28" t="s">
        <v>163</v>
      </c>
      <c r="E14" s="28" t="s">
        <v>163</v>
      </c>
      <c r="F14" s="28" t="s">
        <v>163</v>
      </c>
      <c r="G14" s="28" t="s">
        <v>163</v>
      </c>
      <c r="H14" s="28" t="s">
        <v>163</v>
      </c>
      <c r="I14" s="28" t="s">
        <v>164</v>
      </c>
      <c r="J14" s="28">
        <v>12</v>
      </c>
      <c r="K14" s="28" t="s">
        <v>33</v>
      </c>
    </row>
    <row r="15" spans="1:11" x14ac:dyDescent="0.25">
      <c r="A15" t="s">
        <v>232</v>
      </c>
      <c r="B15" t="s">
        <v>114</v>
      </c>
      <c r="C15" s="28" t="s">
        <v>151</v>
      </c>
      <c r="D15" s="28" t="s">
        <v>163</v>
      </c>
      <c r="E15" s="28" t="s">
        <v>164</v>
      </c>
      <c r="F15" s="28" t="s">
        <v>164</v>
      </c>
      <c r="G15" s="28" t="s">
        <v>164</v>
      </c>
      <c r="H15" s="28" t="s">
        <v>163</v>
      </c>
      <c r="I15" s="28" t="s">
        <v>164</v>
      </c>
      <c r="J15" s="28">
        <v>13</v>
      </c>
      <c r="K15" s="28" t="s">
        <v>33</v>
      </c>
    </row>
    <row r="16" spans="1:11" x14ac:dyDescent="0.25">
      <c r="A16" t="s">
        <v>233</v>
      </c>
      <c r="B16" t="s">
        <v>115</v>
      </c>
      <c r="C16" s="28" t="s">
        <v>151</v>
      </c>
      <c r="D16" s="28" t="s">
        <v>163</v>
      </c>
      <c r="E16" s="28" t="s">
        <v>164</v>
      </c>
      <c r="F16" s="28" t="s">
        <v>164</v>
      </c>
      <c r="G16" s="28" t="s">
        <v>164</v>
      </c>
      <c r="H16" s="28" t="s">
        <v>163</v>
      </c>
      <c r="I16" s="28" t="s">
        <v>164</v>
      </c>
      <c r="J16" s="28">
        <v>13</v>
      </c>
      <c r="K16" s="28" t="s">
        <v>33</v>
      </c>
    </row>
    <row r="17" spans="1:11" x14ac:dyDescent="0.25">
      <c r="A17" t="s">
        <v>234</v>
      </c>
      <c r="B17" t="s">
        <v>132</v>
      </c>
      <c r="C17" s="28" t="s">
        <v>149</v>
      </c>
      <c r="D17" s="28" t="s">
        <v>163</v>
      </c>
      <c r="E17" s="28" t="s">
        <v>163</v>
      </c>
      <c r="F17" s="28" t="s">
        <v>163</v>
      </c>
      <c r="G17" s="28" t="s">
        <v>163</v>
      </c>
      <c r="H17" s="28" t="s">
        <v>163</v>
      </c>
      <c r="I17" s="28" t="s">
        <v>164</v>
      </c>
      <c r="J17" s="28">
        <v>3</v>
      </c>
      <c r="K17" s="28" t="s">
        <v>33</v>
      </c>
    </row>
    <row r="18" spans="1:11" x14ac:dyDescent="0.25">
      <c r="A18" t="s">
        <v>235</v>
      </c>
      <c r="B18" t="s">
        <v>121</v>
      </c>
      <c r="C18" s="28" t="s">
        <v>150</v>
      </c>
      <c r="D18" s="28" t="s">
        <v>163</v>
      </c>
      <c r="E18" s="28" t="s">
        <v>163</v>
      </c>
      <c r="F18" s="28" t="s">
        <v>163</v>
      </c>
      <c r="G18" s="28" t="s">
        <v>163</v>
      </c>
      <c r="H18" s="28" t="s">
        <v>163</v>
      </c>
      <c r="I18" s="28" t="s">
        <v>164</v>
      </c>
      <c r="J18" s="28">
        <v>19</v>
      </c>
      <c r="K18" s="28" t="s">
        <v>33</v>
      </c>
    </row>
    <row r="19" spans="1:11" x14ac:dyDescent="0.25">
      <c r="A19" t="s">
        <v>236</v>
      </c>
      <c r="B19" t="s">
        <v>133</v>
      </c>
      <c r="C19" s="28" t="s">
        <v>150</v>
      </c>
      <c r="D19" s="28" t="s">
        <v>163</v>
      </c>
      <c r="E19" s="28" t="s">
        <v>163</v>
      </c>
      <c r="F19" s="28" t="s">
        <v>163</v>
      </c>
      <c r="G19" s="28" t="s">
        <v>163</v>
      </c>
      <c r="H19" s="28" t="s">
        <v>163</v>
      </c>
      <c r="I19" s="28" t="s">
        <v>164</v>
      </c>
      <c r="J19" s="28">
        <v>6</v>
      </c>
      <c r="K19" s="28" t="s">
        <v>33</v>
      </c>
    </row>
    <row r="20" spans="1:11" x14ac:dyDescent="0.25">
      <c r="A20" t="s">
        <v>237</v>
      </c>
      <c r="B20" t="s">
        <v>134</v>
      </c>
      <c r="C20" s="28" t="s">
        <v>149</v>
      </c>
      <c r="D20" s="28" t="s">
        <v>163</v>
      </c>
      <c r="E20" s="28" t="s">
        <v>163</v>
      </c>
      <c r="F20" s="28" t="s">
        <v>163</v>
      </c>
      <c r="G20" s="28" t="s">
        <v>163</v>
      </c>
      <c r="H20" s="28" t="s">
        <v>163</v>
      </c>
      <c r="I20" s="28" t="s">
        <v>164</v>
      </c>
      <c r="J20" s="28">
        <v>4</v>
      </c>
      <c r="K20" s="28" t="s">
        <v>33</v>
      </c>
    </row>
    <row r="21" spans="1:11" x14ac:dyDescent="0.25">
      <c r="A21" t="s">
        <v>238</v>
      </c>
      <c r="B21" t="s">
        <v>116</v>
      </c>
      <c r="C21" s="28" t="s">
        <v>151</v>
      </c>
      <c r="D21" s="28" t="s">
        <v>163</v>
      </c>
      <c r="E21" s="28" t="s">
        <v>164</v>
      </c>
      <c r="F21" s="28" t="s">
        <v>164</v>
      </c>
      <c r="G21" s="28" t="s">
        <v>164</v>
      </c>
      <c r="H21" s="28" t="s">
        <v>163</v>
      </c>
      <c r="I21" s="28" t="s">
        <v>164</v>
      </c>
      <c r="J21" s="28">
        <v>17</v>
      </c>
      <c r="K21" s="28" t="s">
        <v>33</v>
      </c>
    </row>
    <row r="22" spans="1:11" x14ac:dyDescent="0.25">
      <c r="A22" t="s">
        <v>239</v>
      </c>
      <c r="B22" t="s">
        <v>135</v>
      </c>
      <c r="C22" s="28" t="s">
        <v>150</v>
      </c>
      <c r="D22" s="28" t="s">
        <v>163</v>
      </c>
      <c r="E22" s="28" t="s">
        <v>163</v>
      </c>
      <c r="F22" s="28" t="s">
        <v>163</v>
      </c>
      <c r="G22" s="28" t="s">
        <v>163</v>
      </c>
      <c r="H22" s="28" t="s">
        <v>163</v>
      </c>
      <c r="I22" s="28" t="s">
        <v>164</v>
      </c>
      <c r="J22" s="28">
        <v>12</v>
      </c>
      <c r="K22" s="28" t="s">
        <v>33</v>
      </c>
    </row>
    <row r="23" spans="1:11" x14ac:dyDescent="0.25">
      <c r="A23" t="s">
        <v>240</v>
      </c>
      <c r="B23" t="s">
        <v>117</v>
      </c>
      <c r="C23" s="28" t="s">
        <v>150</v>
      </c>
      <c r="D23" s="28" t="s">
        <v>163</v>
      </c>
      <c r="E23" s="28" t="s">
        <v>163</v>
      </c>
      <c r="F23" s="28" t="s">
        <v>163</v>
      </c>
      <c r="G23" s="28" t="s">
        <v>163</v>
      </c>
      <c r="H23" s="28" t="s">
        <v>163</v>
      </c>
      <c r="I23" s="28" t="s">
        <v>164</v>
      </c>
      <c r="J23" s="28">
        <v>11</v>
      </c>
      <c r="K23" s="28" t="s">
        <v>33</v>
      </c>
    </row>
    <row r="24" spans="1:11" x14ac:dyDescent="0.25">
      <c r="A24" t="s">
        <v>241</v>
      </c>
      <c r="B24" t="s">
        <v>122</v>
      </c>
      <c r="C24" s="28" t="s">
        <v>150</v>
      </c>
      <c r="D24" s="28" t="s">
        <v>163</v>
      </c>
      <c r="E24" s="28" t="s">
        <v>163</v>
      </c>
      <c r="F24" s="28" t="s">
        <v>164</v>
      </c>
      <c r="G24" s="28" t="s">
        <v>163</v>
      </c>
      <c r="H24" s="28" t="s">
        <v>163</v>
      </c>
      <c r="I24" s="28" t="s">
        <v>164</v>
      </c>
      <c r="J24" s="28">
        <v>13</v>
      </c>
      <c r="K24" s="28" t="s">
        <v>33</v>
      </c>
    </row>
    <row r="25" spans="1:11" x14ac:dyDescent="0.25">
      <c r="A25" t="s">
        <v>242</v>
      </c>
      <c r="B25" t="s">
        <v>136</v>
      </c>
      <c r="C25" s="28" t="s">
        <v>149</v>
      </c>
      <c r="D25" s="28" t="s">
        <v>163</v>
      </c>
      <c r="E25" s="28" t="s">
        <v>163</v>
      </c>
      <c r="F25" s="28" t="s">
        <v>215</v>
      </c>
      <c r="G25" s="28" t="s">
        <v>163</v>
      </c>
      <c r="H25" s="28" t="s">
        <v>163</v>
      </c>
      <c r="I25" s="28" t="s">
        <v>164</v>
      </c>
      <c r="J25" s="28">
        <v>5</v>
      </c>
      <c r="K25" s="28" t="s">
        <v>33</v>
      </c>
    </row>
    <row r="26" spans="1:11" x14ac:dyDescent="0.25">
      <c r="A26" t="s">
        <v>243</v>
      </c>
      <c r="B26" t="s">
        <v>137</v>
      </c>
      <c r="C26" s="28" t="s">
        <v>149</v>
      </c>
      <c r="D26" s="28" t="s">
        <v>163</v>
      </c>
      <c r="E26" s="28" t="s">
        <v>163</v>
      </c>
      <c r="F26" s="28" t="s">
        <v>163</v>
      </c>
      <c r="G26" s="28" t="s">
        <v>163</v>
      </c>
      <c r="H26" s="28" t="s">
        <v>163</v>
      </c>
      <c r="I26" s="28" t="s">
        <v>164</v>
      </c>
      <c r="J26" s="28">
        <v>6</v>
      </c>
      <c r="K26" s="28" t="s">
        <v>33</v>
      </c>
    </row>
    <row r="27" spans="1:11" x14ac:dyDescent="0.25">
      <c r="A27" t="s">
        <v>244</v>
      </c>
      <c r="B27" t="s">
        <v>123</v>
      </c>
      <c r="C27" s="28" t="s">
        <v>150</v>
      </c>
      <c r="D27" s="28" t="s">
        <v>163</v>
      </c>
      <c r="E27" s="28" t="s">
        <v>163</v>
      </c>
      <c r="F27" s="28" t="s">
        <v>164</v>
      </c>
      <c r="G27" s="28" t="s">
        <v>164</v>
      </c>
      <c r="H27" s="28" t="s">
        <v>163</v>
      </c>
      <c r="I27" s="28" t="s">
        <v>164</v>
      </c>
      <c r="J27" s="28">
        <v>17</v>
      </c>
      <c r="K27" s="28" t="s">
        <v>33</v>
      </c>
    </row>
    <row r="28" spans="1:11" x14ac:dyDescent="0.25">
      <c r="A28" t="s">
        <v>245</v>
      </c>
      <c r="B28" t="s">
        <v>124</v>
      </c>
      <c r="C28" s="28" t="s">
        <v>150</v>
      </c>
      <c r="D28" s="28" t="s">
        <v>163</v>
      </c>
      <c r="E28" s="28" t="s">
        <v>163</v>
      </c>
      <c r="F28" s="28" t="s">
        <v>164</v>
      </c>
      <c r="G28" s="28" t="s">
        <v>164</v>
      </c>
      <c r="H28" s="28" t="s">
        <v>163</v>
      </c>
      <c r="I28" s="28" t="s">
        <v>164</v>
      </c>
      <c r="J28" s="28">
        <v>24</v>
      </c>
      <c r="K28" s="28" t="s">
        <v>33</v>
      </c>
    </row>
    <row r="29" spans="1:11" x14ac:dyDescent="0.25">
      <c r="A29" t="s">
        <v>246</v>
      </c>
      <c r="B29" t="s">
        <v>118</v>
      </c>
      <c r="C29" s="28" t="s">
        <v>150</v>
      </c>
      <c r="D29" s="28" t="s">
        <v>163</v>
      </c>
      <c r="E29" s="28" t="s">
        <v>163</v>
      </c>
      <c r="F29" s="28" t="s">
        <v>164</v>
      </c>
      <c r="G29" s="28" t="s">
        <v>163</v>
      </c>
      <c r="H29" s="28" t="s">
        <v>163</v>
      </c>
      <c r="I29" s="28" t="s">
        <v>164</v>
      </c>
      <c r="J29" s="28">
        <v>10</v>
      </c>
      <c r="K29" s="28" t="s">
        <v>33</v>
      </c>
    </row>
    <row r="30" spans="1:11" x14ac:dyDescent="0.25">
      <c r="A30" t="s">
        <v>247</v>
      </c>
      <c r="B30" t="s">
        <v>138</v>
      </c>
      <c r="C30" s="28" t="s">
        <v>150</v>
      </c>
      <c r="D30" s="28" t="s">
        <v>163</v>
      </c>
      <c r="E30" s="28" t="s">
        <v>163</v>
      </c>
      <c r="F30" s="28" t="s">
        <v>163</v>
      </c>
      <c r="G30" s="28" t="s">
        <v>163</v>
      </c>
      <c r="H30" s="28" t="s">
        <v>163</v>
      </c>
      <c r="I30" s="28" t="s">
        <v>164</v>
      </c>
      <c r="J30" s="28">
        <v>11</v>
      </c>
      <c r="K30" s="28" t="s">
        <v>33</v>
      </c>
    </row>
    <row r="31" spans="1:11" x14ac:dyDescent="0.25">
      <c r="A31" t="s">
        <v>248</v>
      </c>
      <c r="B31" t="s">
        <v>119</v>
      </c>
      <c r="C31" s="28" t="s">
        <v>150</v>
      </c>
      <c r="D31" s="28" t="s">
        <v>163</v>
      </c>
      <c r="E31" s="28" t="s">
        <v>163</v>
      </c>
      <c r="F31" s="28" t="s">
        <v>163</v>
      </c>
      <c r="G31" s="28" t="s">
        <v>163</v>
      </c>
      <c r="H31" s="28" t="s">
        <v>163</v>
      </c>
      <c r="I31" s="28" t="s">
        <v>164</v>
      </c>
      <c r="J31" s="28">
        <v>18</v>
      </c>
      <c r="K31" s="28" t="s">
        <v>33</v>
      </c>
    </row>
    <row r="32" spans="1:11" x14ac:dyDescent="0.25">
      <c r="A32" t="s">
        <v>249</v>
      </c>
      <c r="B32" t="s">
        <v>139</v>
      </c>
      <c r="C32" s="28" t="s">
        <v>149</v>
      </c>
      <c r="D32" s="28" t="s">
        <v>163</v>
      </c>
      <c r="E32" s="28" t="s">
        <v>163</v>
      </c>
      <c r="F32" s="28" t="s">
        <v>163</v>
      </c>
      <c r="G32" s="28" t="s">
        <v>163</v>
      </c>
      <c r="H32" s="28" t="s">
        <v>163</v>
      </c>
      <c r="I32" s="28" t="s">
        <v>164</v>
      </c>
      <c r="J32" s="28">
        <v>3</v>
      </c>
      <c r="K32" s="28" t="s">
        <v>33</v>
      </c>
    </row>
    <row r="33" spans="1:11" x14ac:dyDescent="0.25">
      <c r="A33" t="s">
        <v>250</v>
      </c>
      <c r="B33" t="s">
        <v>140</v>
      </c>
      <c r="C33" s="28" t="s">
        <v>149</v>
      </c>
      <c r="D33" s="28" t="s">
        <v>163</v>
      </c>
      <c r="E33" s="28" t="s">
        <v>163</v>
      </c>
      <c r="F33" s="28" t="s">
        <v>163</v>
      </c>
      <c r="G33" s="28" t="s">
        <v>163</v>
      </c>
      <c r="H33" s="28" t="s">
        <v>163</v>
      </c>
      <c r="I33" s="28" t="s">
        <v>164</v>
      </c>
      <c r="J33" s="28">
        <v>3</v>
      </c>
      <c r="K33" s="28" t="s">
        <v>33</v>
      </c>
    </row>
    <row r="34" spans="1:11" x14ac:dyDescent="0.25">
      <c r="A34" t="s">
        <v>141</v>
      </c>
      <c r="B34" t="s">
        <v>142</v>
      </c>
      <c r="C34" s="28" t="s">
        <v>149</v>
      </c>
      <c r="D34" s="28" t="s">
        <v>163</v>
      </c>
      <c r="E34" s="28" t="s">
        <v>163</v>
      </c>
      <c r="F34" s="28" t="s">
        <v>163</v>
      </c>
      <c r="G34" s="28" t="s">
        <v>163</v>
      </c>
      <c r="H34" s="28" t="s">
        <v>163</v>
      </c>
      <c r="I34" s="28" t="s">
        <v>164</v>
      </c>
      <c r="J34" s="28">
        <v>0</v>
      </c>
      <c r="K34" s="28" t="s">
        <v>33</v>
      </c>
    </row>
    <row r="35" spans="1:11" x14ac:dyDescent="0.25">
      <c r="A35" t="s">
        <v>143</v>
      </c>
      <c r="B35" t="s">
        <v>144</v>
      </c>
      <c r="C35" s="28" t="s">
        <v>150</v>
      </c>
      <c r="D35" s="28" t="s">
        <v>163</v>
      </c>
      <c r="E35" s="28" t="s">
        <v>163</v>
      </c>
      <c r="F35" s="28" t="s">
        <v>163</v>
      </c>
      <c r="G35" s="28" t="s">
        <v>163</v>
      </c>
      <c r="H35" s="28" t="s">
        <v>163</v>
      </c>
      <c r="I35" s="28" t="s">
        <v>164</v>
      </c>
      <c r="J35" s="28">
        <v>5</v>
      </c>
      <c r="K35" s="28" t="s">
        <v>33</v>
      </c>
    </row>
    <row r="36" spans="1:11" x14ac:dyDescent="0.25">
      <c r="A36" t="s">
        <v>145</v>
      </c>
      <c r="B36" t="s">
        <v>146</v>
      </c>
      <c r="C36" s="28" t="s">
        <v>149</v>
      </c>
      <c r="D36" s="28" t="s">
        <v>163</v>
      </c>
      <c r="E36" s="28" t="s">
        <v>163</v>
      </c>
      <c r="F36" s="28" t="s">
        <v>163</v>
      </c>
      <c r="G36" s="28" t="s">
        <v>163</v>
      </c>
      <c r="H36" s="28" t="s">
        <v>163</v>
      </c>
      <c r="I36" s="28" t="s">
        <v>164</v>
      </c>
      <c r="J36" s="28">
        <v>0</v>
      </c>
      <c r="K36" s="28" t="s">
        <v>33</v>
      </c>
    </row>
    <row r="37" spans="1:11" x14ac:dyDescent="0.25">
      <c r="A37" t="s">
        <v>147</v>
      </c>
      <c r="B37" t="s">
        <v>148</v>
      </c>
      <c r="C37" s="28" t="s">
        <v>149</v>
      </c>
      <c r="D37" s="28" t="s">
        <v>163</v>
      </c>
      <c r="E37" s="28" t="s">
        <v>163</v>
      </c>
      <c r="F37" s="28" t="s">
        <v>163</v>
      </c>
      <c r="G37" s="28" t="s">
        <v>163</v>
      </c>
      <c r="H37" s="28" t="s">
        <v>163</v>
      </c>
      <c r="I37" s="28" t="s">
        <v>164</v>
      </c>
      <c r="J37" s="28">
        <v>0</v>
      </c>
      <c r="K37" s="28" t="s">
        <v>33</v>
      </c>
    </row>
  </sheetData>
  <phoneticPr fontId="20" type="noConversion"/>
  <dataValidations count="1">
    <dataValidation type="list" allowBlank="1" showInputMessage="1" showErrorMessage="1" sqref="D6:I37" xr:uid="{310277DC-CD9F-4A53-90DA-4A4FC374E3ED}">
      <formula1>"Oui, Non, SO"</formula1>
    </dataValidation>
  </dataValidations>
  <pageMargins left="0.7" right="0.7" top="0.75" bottom="0.75" header="0.3" footer="0.3"/>
  <pageSetup scale="29"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2E45E76-512A-4DA7-A531-3526F7F00A55}">
          <x14:formula1>
            <xm:f>'Tableaux de financement'!$AB$3:$AB$5</xm:f>
          </x14:formula1>
          <xm:sqref>C6:C37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6235-AEBD-45A1-A11A-C9AD6C3C7043}">
  <sheetPr codeName="Sheet7"/>
  <dimension ref="A1:AB78"/>
  <sheetViews>
    <sheetView workbookViewId="0"/>
  </sheetViews>
  <sheetFormatPr baseColWidth="10" defaultColWidth="9.140625" defaultRowHeight="15" x14ac:dyDescent="0.25"/>
  <cols>
    <col min="2" max="2" width="9.140625" style="14"/>
    <col min="3" max="3" width="35" customWidth="1"/>
    <col min="4" max="4" width="13.5703125" hidden="1" customWidth="1"/>
    <col min="5" max="5" width="14.140625" hidden="1" customWidth="1"/>
    <col min="6" max="9" width="0" hidden="1" customWidth="1"/>
    <col min="10" max="10" width="17.140625" hidden="1" customWidth="1"/>
    <col min="11" max="11" width="13.5703125" customWidth="1"/>
    <col min="13" max="13" width="13.85546875" customWidth="1"/>
    <col min="14" max="14" width="14.42578125" customWidth="1"/>
    <col min="15" max="15" width="14.140625" customWidth="1"/>
    <col min="16" max="16" width="38.85546875" customWidth="1"/>
    <col min="17" max="17" width="15.140625" customWidth="1"/>
    <col min="18" max="18" width="12.5703125" customWidth="1"/>
    <col min="19" max="19" width="16.140625" customWidth="1"/>
    <col min="20" max="20" width="14.85546875" customWidth="1"/>
    <col min="21" max="21" width="15.5703125" customWidth="1"/>
    <col min="22" max="22" width="18.5703125" customWidth="1"/>
    <col min="28" max="28" width="57.7109375" customWidth="1"/>
  </cols>
  <sheetData>
    <row r="1" spans="1:28" ht="15.75" x14ac:dyDescent="0.25">
      <c r="A1" s="63" t="s">
        <v>104</v>
      </c>
      <c r="C1" s="15" t="s">
        <v>20</v>
      </c>
      <c r="D1" s="122" t="s">
        <v>21</v>
      </c>
      <c r="E1" s="122"/>
      <c r="F1" s="123" t="s">
        <v>22</v>
      </c>
      <c r="G1" s="123"/>
      <c r="P1" s="15" t="s">
        <v>20</v>
      </c>
      <c r="Q1" s="67"/>
      <c r="R1" s="67"/>
      <c r="S1" s="67"/>
      <c r="T1" s="67"/>
      <c r="U1" s="67"/>
      <c r="V1" t="s">
        <v>111</v>
      </c>
    </row>
    <row r="2" spans="1:28" ht="60" x14ac:dyDescent="0.25">
      <c r="A2" t="s">
        <v>1</v>
      </c>
      <c r="B2" s="14" t="s">
        <v>2</v>
      </c>
      <c r="C2" t="s">
        <v>171</v>
      </c>
      <c r="D2" s="15" t="s">
        <v>17</v>
      </c>
      <c r="E2" s="15" t="s">
        <v>18</v>
      </c>
      <c r="F2" s="15" t="s">
        <v>17</v>
      </c>
      <c r="G2" s="15" t="s">
        <v>18</v>
      </c>
      <c r="H2" s="15" t="s">
        <v>19</v>
      </c>
      <c r="I2" s="15" t="s">
        <v>35</v>
      </c>
      <c r="J2" s="15" t="s">
        <v>36</v>
      </c>
      <c r="K2" s="15" t="s">
        <v>0</v>
      </c>
      <c r="L2" s="15" t="s">
        <v>37</v>
      </c>
      <c r="M2" s="15" t="s">
        <v>38</v>
      </c>
      <c r="N2" s="15" t="s">
        <v>39</v>
      </c>
      <c r="O2" s="19" t="s">
        <v>40</v>
      </c>
      <c r="P2" t="s">
        <v>171</v>
      </c>
      <c r="Q2" s="67" t="s">
        <v>105</v>
      </c>
      <c r="R2" s="67" t="s">
        <v>106</v>
      </c>
      <c r="S2" s="68" t="s">
        <v>109</v>
      </c>
      <c r="T2" s="68" t="s">
        <v>107</v>
      </c>
      <c r="U2" s="68" t="s">
        <v>108</v>
      </c>
      <c r="V2" s="69" t="s">
        <v>110</v>
      </c>
      <c r="AB2" s="79" t="s">
        <v>112</v>
      </c>
    </row>
    <row r="3" spans="1:28" x14ac:dyDescent="0.25">
      <c r="A3">
        <v>1</v>
      </c>
      <c r="B3" s="14">
        <v>1</v>
      </c>
      <c r="C3" t="s">
        <v>41</v>
      </c>
      <c r="D3" s="16"/>
      <c r="E3" s="16"/>
      <c r="F3" s="16"/>
      <c r="G3" s="16"/>
      <c r="H3" s="16"/>
      <c r="I3" s="16"/>
      <c r="J3" s="16"/>
      <c r="K3" s="70" t="str">
        <f>IF($C3='4. Feuille pour le conseil'!$C$5,'4. Feuille pour le conseil'!$C$18,"")</f>
        <v/>
      </c>
      <c r="L3" s="70" t="str">
        <f>IF($C3='4. Feuille pour le conseil'!$C$5,'4. Feuille pour le conseil'!$C$19,"")</f>
        <v/>
      </c>
      <c r="M3" s="72" t="str">
        <f>IF($C3='4. Feuille pour le conseil'!$C$5,'4. Feuille pour le conseil'!$C$21,"")</f>
        <v/>
      </c>
      <c r="N3" s="72" t="str">
        <f>IF($C3='4. Feuille pour le conseil'!$C$5,'4. Feuille pour le conseil'!$C$28,"")</f>
        <v/>
      </c>
      <c r="O3" s="72" t="str">
        <f>IF($C3='4. Feuille pour le conseil'!$C$5,'4. Feuille pour le conseil'!#REF!,"")</f>
        <v/>
      </c>
      <c r="P3" t="s">
        <v>41</v>
      </c>
      <c r="Q3" s="70">
        <v>0.29310000000000003</v>
      </c>
      <c r="R3" s="70">
        <v>0.29310000000000003</v>
      </c>
      <c r="S3" s="70">
        <v>0.161908</v>
      </c>
      <c r="T3" s="70">
        <v>1.7999999999999999E-2</v>
      </c>
      <c r="U3" s="71">
        <v>109</v>
      </c>
      <c r="V3" s="71">
        <f>U3*1000/1000000</f>
        <v>0.109</v>
      </c>
      <c r="AB3" s="78" t="s">
        <v>149</v>
      </c>
    </row>
    <row r="4" spans="1:28" x14ac:dyDescent="0.25">
      <c r="A4">
        <v>2</v>
      </c>
      <c r="B4" s="14">
        <v>2</v>
      </c>
      <c r="C4" t="s">
        <v>42</v>
      </c>
      <c r="D4" s="16"/>
      <c r="E4" s="16"/>
      <c r="F4" s="16"/>
      <c r="G4" s="16"/>
      <c r="H4" s="16"/>
      <c r="I4" s="16"/>
      <c r="J4" s="16"/>
      <c r="K4" s="70" t="str">
        <f>IF($C4='4. Feuille pour le conseil'!$C$5,'4. Feuille pour le conseil'!$C$18,"")</f>
        <v/>
      </c>
      <c r="L4" s="70" t="str">
        <f>IF($C4='4. Feuille pour le conseil'!$C$5,'4. Feuille pour le conseil'!$C$19,"")</f>
        <v/>
      </c>
      <c r="M4" s="72" t="str">
        <f>IF($C4='4. Feuille pour le conseil'!$C$5,'4. Feuille pour le conseil'!$C$21,"")</f>
        <v/>
      </c>
      <c r="N4" s="72" t="str">
        <f>IF($C4='4. Feuille pour le conseil'!$C$5,'4. Feuille pour le conseil'!$C$28,"")</f>
        <v/>
      </c>
      <c r="O4" s="72" t="str">
        <f>IF($C4='4. Feuille pour le conseil'!$C$5,'4. Feuille pour le conseil'!#REF!,"")</f>
        <v/>
      </c>
      <c r="P4" t="s">
        <v>42</v>
      </c>
      <c r="Q4" s="70">
        <v>0.41639999999999999</v>
      </c>
      <c r="R4" s="70">
        <v>0.41639999999999999</v>
      </c>
      <c r="S4" s="70">
        <v>0.17813799999999999</v>
      </c>
      <c r="T4" s="70">
        <v>2.8000000000000001E-2</v>
      </c>
      <c r="U4" s="71">
        <v>132</v>
      </c>
      <c r="V4" s="71">
        <f t="shared" ref="V4:V67" si="0">U4*1000/1000000</f>
        <v>0.13200000000000001</v>
      </c>
      <c r="AB4" s="78" t="s">
        <v>150</v>
      </c>
    </row>
    <row r="5" spans="1:28" x14ac:dyDescent="0.25">
      <c r="A5">
        <v>3</v>
      </c>
      <c r="B5" s="14">
        <v>3</v>
      </c>
      <c r="C5" t="s">
        <v>43</v>
      </c>
      <c r="D5" s="16"/>
      <c r="E5" s="16"/>
      <c r="F5" s="16"/>
      <c r="G5" s="16"/>
      <c r="H5" s="16"/>
      <c r="I5" s="16"/>
      <c r="J5" s="16"/>
      <c r="K5" s="70" t="str">
        <f>IF($C5='4. Feuille pour le conseil'!$C$5,'4. Feuille pour le conseil'!$C$18,"")</f>
        <v/>
      </c>
      <c r="L5" s="70" t="str">
        <f>IF($C5='4. Feuille pour le conseil'!$C$5,'4. Feuille pour le conseil'!$C$19,"")</f>
        <v/>
      </c>
      <c r="M5" s="72" t="str">
        <f>IF($C5='4. Feuille pour le conseil'!$C$5,'4. Feuille pour le conseil'!$C$21,"")</f>
        <v/>
      </c>
      <c r="N5" s="72" t="str">
        <f>IF($C5='4. Feuille pour le conseil'!$C$5,'4. Feuille pour le conseil'!$C$28,"")</f>
        <v/>
      </c>
      <c r="O5" s="72" t="str">
        <f>IF($C5='4. Feuille pour le conseil'!$C$5,'4. Feuille pour le conseil'!#REF!,"")</f>
        <v/>
      </c>
      <c r="P5" t="s">
        <v>43</v>
      </c>
      <c r="Q5" s="70">
        <v>0.4491</v>
      </c>
      <c r="R5" s="70">
        <v>0.4491</v>
      </c>
      <c r="S5" s="70">
        <v>0.20843600000000001</v>
      </c>
      <c r="T5" s="70">
        <v>3.4000000000000002E-2</v>
      </c>
      <c r="U5" s="71">
        <v>900</v>
      </c>
      <c r="V5" s="71">
        <f t="shared" si="0"/>
        <v>0.9</v>
      </c>
      <c r="AB5" s="78" t="s">
        <v>151</v>
      </c>
    </row>
    <row r="6" spans="1:28" x14ac:dyDescent="0.25">
      <c r="A6">
        <v>4</v>
      </c>
      <c r="B6" s="14">
        <v>4</v>
      </c>
      <c r="C6" t="s">
        <v>44</v>
      </c>
      <c r="D6" s="16"/>
      <c r="E6" s="16"/>
      <c r="F6" s="16"/>
      <c r="G6" s="16"/>
      <c r="H6" s="16"/>
      <c r="I6" s="16"/>
      <c r="J6" s="16"/>
      <c r="K6" s="70" t="str">
        <f>IF($C6='4. Feuille pour le conseil'!$C$5,'4. Feuille pour le conseil'!$C$18,"")</f>
        <v/>
      </c>
      <c r="L6" s="70" t="str">
        <f>IF($C6='4. Feuille pour le conseil'!$C$5,'4. Feuille pour le conseil'!$C$19,"")</f>
        <v/>
      </c>
      <c r="M6" s="72" t="str">
        <f>IF($C6='4. Feuille pour le conseil'!$C$5,'4. Feuille pour le conseil'!$C$21,"")</f>
        <v/>
      </c>
      <c r="N6" s="72" t="str">
        <f>IF($C6='4. Feuille pour le conseil'!$C$5,'4. Feuille pour le conseil'!$C$28,"")</f>
        <v/>
      </c>
      <c r="O6" s="72" t="str">
        <f>IF($C6='4. Feuille pour le conseil'!$C$5,'4. Feuille pour le conseil'!#REF!,"")</f>
        <v/>
      </c>
      <c r="P6" t="s">
        <v>44</v>
      </c>
      <c r="Q6" s="70">
        <v>0.35620000000000002</v>
      </c>
      <c r="R6" s="70">
        <v>0.35620000000000002</v>
      </c>
      <c r="S6" s="70">
        <v>0.172157</v>
      </c>
      <c r="T6" s="70">
        <v>2.3E-2</v>
      </c>
      <c r="U6" s="71">
        <v>181</v>
      </c>
      <c r="V6" s="71">
        <f t="shared" si="0"/>
        <v>0.18099999999999999</v>
      </c>
    </row>
    <row r="7" spans="1:28" x14ac:dyDescent="0.25">
      <c r="A7">
        <v>5</v>
      </c>
      <c r="B7" s="14" t="s">
        <v>23</v>
      </c>
      <c r="C7" t="s">
        <v>45</v>
      </c>
      <c r="D7" s="16"/>
      <c r="E7" s="16"/>
      <c r="F7" s="16"/>
      <c r="G7" s="16"/>
      <c r="H7" s="16"/>
      <c r="I7" s="16"/>
      <c r="J7" s="16"/>
      <c r="K7" s="70" t="str">
        <f>IF($C7='4. Feuille pour le conseil'!$C$5,'4. Feuille pour le conseil'!$C$18,"")</f>
        <v/>
      </c>
      <c r="L7" s="70" t="str">
        <f>IF($C7='4. Feuille pour le conseil'!$C$5,'4. Feuille pour le conseil'!$C$19,"")</f>
        <v/>
      </c>
      <c r="M7" s="72" t="str">
        <f>IF($C7='4. Feuille pour le conseil'!$C$5,'4. Feuille pour le conseil'!$C$21,"")</f>
        <v/>
      </c>
      <c r="N7" s="72" t="str">
        <f>IF($C7='4. Feuille pour le conseil'!$C$5,'4. Feuille pour le conseil'!$C$28,"")</f>
        <v/>
      </c>
      <c r="O7" s="72" t="str">
        <f>IF($C7='4. Feuille pour le conseil'!$C$5,'4. Feuille pour le conseil'!#REF!,"")</f>
        <v/>
      </c>
      <c r="P7" t="s">
        <v>45</v>
      </c>
      <c r="Q7" s="70">
        <v>0.1709</v>
      </c>
      <c r="R7" s="70">
        <v>0.1709</v>
      </c>
      <c r="S7" s="70">
        <v>0.101339</v>
      </c>
      <c r="T7" s="70">
        <v>1.2999999999999999E-2</v>
      </c>
      <c r="U7" s="71">
        <v>23</v>
      </c>
      <c r="V7" s="71">
        <f t="shared" si="0"/>
        <v>2.3E-2</v>
      </c>
    </row>
    <row r="8" spans="1:28" x14ac:dyDescent="0.25">
      <c r="A8">
        <v>6</v>
      </c>
      <c r="B8" s="14" t="s">
        <v>24</v>
      </c>
      <c r="C8" t="s">
        <v>46</v>
      </c>
      <c r="D8" s="16"/>
      <c r="E8" s="16"/>
      <c r="F8" s="16"/>
      <c r="G8" s="16"/>
      <c r="H8" s="16"/>
      <c r="I8" s="16"/>
      <c r="J8" s="16"/>
      <c r="K8" s="70" t="str">
        <f>IF($C8='4. Feuille pour le conseil'!$C$5,'4. Feuille pour le conseil'!$C$18,"")</f>
        <v/>
      </c>
      <c r="L8" s="70" t="str">
        <f>IF($C8='4. Feuille pour le conseil'!$C$5,'4. Feuille pour le conseil'!$C$19,"")</f>
        <v/>
      </c>
      <c r="M8" s="72" t="str">
        <f>IF($C8='4. Feuille pour le conseil'!$C$5,'4. Feuille pour le conseil'!$C$21,"")</f>
        <v/>
      </c>
      <c r="N8" s="72" t="str">
        <f>IF($C8='4. Feuille pour le conseil'!$C$5,'4. Feuille pour le conseil'!$C$28,"")</f>
        <v/>
      </c>
      <c r="O8" s="72" t="str">
        <f>IF($C8='4. Feuille pour le conseil'!$C$5,'4. Feuille pour le conseil'!#REF!,"")</f>
        <v/>
      </c>
      <c r="P8" t="s">
        <v>46</v>
      </c>
      <c r="Q8" s="70">
        <v>0.1114</v>
      </c>
      <c r="R8" s="70">
        <v>0.1114</v>
      </c>
      <c r="S8" s="70">
        <v>5.1128E-2</v>
      </c>
      <c r="T8" s="70">
        <v>8.0000000000000002E-3</v>
      </c>
      <c r="U8" s="71">
        <v>19</v>
      </c>
      <c r="V8" s="71">
        <f t="shared" si="0"/>
        <v>1.9E-2</v>
      </c>
    </row>
    <row r="9" spans="1:28" x14ac:dyDescent="0.25">
      <c r="A9">
        <v>7</v>
      </c>
      <c r="B9" s="14" t="s">
        <v>25</v>
      </c>
      <c r="C9" t="s">
        <v>47</v>
      </c>
      <c r="D9" s="16"/>
      <c r="E9" s="16"/>
      <c r="F9" s="16"/>
      <c r="G9" s="16"/>
      <c r="H9" s="16"/>
      <c r="I9" s="16"/>
      <c r="J9" s="16"/>
      <c r="K9" s="70" t="str">
        <f>IF($C9='4. Feuille pour le conseil'!$C$5,'4. Feuille pour le conseil'!$C$18,"")</f>
        <v/>
      </c>
      <c r="L9" s="70" t="str">
        <f>IF($C9='4. Feuille pour le conseil'!$C$5,'4. Feuille pour le conseil'!$C$19,"")</f>
        <v/>
      </c>
      <c r="M9" s="72" t="str">
        <f>IF($C9='4. Feuille pour le conseil'!$C$5,'4. Feuille pour le conseil'!$C$21,"")</f>
        <v/>
      </c>
      <c r="N9" s="72" t="str">
        <f>IF($C9='4. Feuille pour le conseil'!$C$5,'4. Feuille pour le conseil'!$C$28,"")</f>
        <v/>
      </c>
      <c r="O9" s="72" t="str">
        <f>IF($C9='4. Feuille pour le conseil'!$C$5,'4. Feuille pour le conseil'!#REF!,"")</f>
        <v/>
      </c>
      <c r="P9" t="s">
        <v>47</v>
      </c>
      <c r="Q9" s="70">
        <v>0.29380000000000001</v>
      </c>
      <c r="R9" s="70">
        <v>0.29380000000000001</v>
      </c>
      <c r="S9" s="70">
        <v>0.122324</v>
      </c>
      <c r="T9" s="70">
        <v>0.02</v>
      </c>
      <c r="U9" s="71">
        <v>26</v>
      </c>
      <c r="V9" s="71">
        <f t="shared" si="0"/>
        <v>2.5999999999999999E-2</v>
      </c>
    </row>
    <row r="10" spans="1:28" x14ac:dyDescent="0.25">
      <c r="A10">
        <v>8</v>
      </c>
      <c r="B10" s="14" t="s">
        <v>26</v>
      </c>
      <c r="C10" t="s">
        <v>48</v>
      </c>
      <c r="D10" s="16"/>
      <c r="E10" s="16"/>
      <c r="F10" s="16"/>
      <c r="G10" s="16"/>
      <c r="H10" s="16"/>
      <c r="I10" s="16"/>
      <c r="J10" s="16"/>
      <c r="K10" s="70" t="str">
        <f>IF($C10='4. Feuille pour le conseil'!$C$5,'4. Feuille pour le conseil'!$C$18,"")</f>
        <v/>
      </c>
      <c r="L10" s="70" t="str">
        <f>IF($C10='4. Feuille pour le conseil'!$C$5,'4. Feuille pour le conseil'!$C$19,"")</f>
        <v/>
      </c>
      <c r="M10" s="72" t="str">
        <f>IF($C10='4. Feuille pour le conseil'!$C$5,'4. Feuille pour le conseil'!$C$21,"")</f>
        <v/>
      </c>
      <c r="N10" s="72" t="str">
        <f>IF($C10='4. Feuille pour le conseil'!$C$5,'4. Feuille pour le conseil'!$C$28,"")</f>
        <v/>
      </c>
      <c r="O10" s="72" t="str">
        <f>IF($C10='4. Feuille pour le conseil'!$C$5,'4. Feuille pour le conseil'!#REF!,"")</f>
        <v/>
      </c>
      <c r="P10" t="s">
        <v>48</v>
      </c>
      <c r="Q10" s="70">
        <v>0.1482</v>
      </c>
      <c r="R10" s="70">
        <v>0.1482</v>
      </c>
      <c r="S10" s="70">
        <v>6.2121000000000003E-2</v>
      </c>
      <c r="T10" s="70">
        <v>6.0000000000000001E-3</v>
      </c>
      <c r="U10" s="71">
        <v>10</v>
      </c>
      <c r="V10" s="71">
        <f t="shared" si="0"/>
        <v>0.01</v>
      </c>
    </row>
    <row r="11" spans="1:28" x14ac:dyDescent="0.25">
      <c r="A11">
        <v>9</v>
      </c>
      <c r="B11" s="14">
        <v>7</v>
      </c>
      <c r="C11" t="s">
        <v>49</v>
      </c>
      <c r="D11" s="16"/>
      <c r="E11" s="16"/>
      <c r="F11" s="16"/>
      <c r="G11" s="16"/>
      <c r="H11" s="16"/>
      <c r="I11" s="16"/>
      <c r="J11" s="16"/>
      <c r="K11" s="70" t="str">
        <f>IF($C11='4. Feuille pour le conseil'!$C$5,'4. Feuille pour le conseil'!$C$18,"")</f>
        <v/>
      </c>
      <c r="L11" s="70" t="str">
        <f>IF($C11='4. Feuille pour le conseil'!$C$5,'4. Feuille pour le conseil'!$C$19,"")</f>
        <v/>
      </c>
      <c r="M11" s="72" t="str">
        <f>IF($C11='4. Feuille pour le conseil'!$C$5,'4. Feuille pour le conseil'!$C$21,"")</f>
        <v/>
      </c>
      <c r="N11" s="72" t="str">
        <f>IF($C11='4. Feuille pour le conseil'!$C$5,'4. Feuille pour le conseil'!$C$28,"")</f>
        <v/>
      </c>
      <c r="O11" s="72" t="str">
        <f>IF($C11='4. Feuille pour le conseil'!$C$5,'4. Feuille pour le conseil'!#REF!,"")</f>
        <v/>
      </c>
      <c r="P11" t="s">
        <v>49</v>
      </c>
      <c r="Q11" s="70">
        <v>0.45279999999999998</v>
      </c>
      <c r="R11" s="70">
        <v>0.45279999999999998</v>
      </c>
      <c r="S11" s="70">
        <v>0.26430500000000001</v>
      </c>
      <c r="T11" s="70">
        <v>4.4999999999999998E-2</v>
      </c>
      <c r="U11" s="71">
        <v>103</v>
      </c>
      <c r="V11" s="71">
        <f t="shared" si="0"/>
        <v>0.10299999999999999</v>
      </c>
    </row>
    <row r="12" spans="1:28" x14ac:dyDescent="0.25">
      <c r="A12">
        <v>10</v>
      </c>
      <c r="B12" s="14">
        <v>8</v>
      </c>
      <c r="C12" t="s">
        <v>50</v>
      </c>
      <c r="D12" s="16"/>
      <c r="E12" s="16"/>
      <c r="F12" s="16"/>
      <c r="G12" s="16"/>
      <c r="H12" s="16"/>
      <c r="I12" s="16"/>
      <c r="J12" s="16"/>
      <c r="K12" s="70" t="str">
        <f>IF($C12='4. Feuille pour le conseil'!$C$5,'4. Feuille pour le conseil'!$C$18,"")</f>
        <v/>
      </c>
      <c r="L12" s="70" t="str">
        <f>IF($C12='4. Feuille pour le conseil'!$C$5,'4. Feuille pour le conseil'!$C$19,"")</f>
        <v/>
      </c>
      <c r="M12" s="72" t="str">
        <f>IF($C12='4. Feuille pour le conseil'!$C$5,'4. Feuille pour le conseil'!$C$21,"")</f>
        <v/>
      </c>
      <c r="N12" s="72" t="str">
        <f>IF($C12='4. Feuille pour le conseil'!$C$5,'4. Feuille pour le conseil'!$C$28,"")</f>
        <v/>
      </c>
      <c r="O12" s="72" t="str">
        <f>IF($C12='4. Feuille pour le conseil'!$C$5,'4. Feuille pour le conseil'!#REF!,"")</f>
        <v/>
      </c>
      <c r="P12" t="s">
        <v>50</v>
      </c>
      <c r="Q12" s="70">
        <v>0.40289999999999998</v>
      </c>
      <c r="R12" s="70">
        <v>0.40289999999999998</v>
      </c>
      <c r="S12" s="70">
        <v>0.25623600000000002</v>
      </c>
      <c r="T12" s="70">
        <v>3.4000000000000002E-2</v>
      </c>
      <c r="U12" s="71">
        <v>62</v>
      </c>
      <c r="V12" s="71">
        <f t="shared" si="0"/>
        <v>6.2E-2</v>
      </c>
    </row>
    <row r="13" spans="1:28" x14ac:dyDescent="0.25">
      <c r="A13">
        <v>11</v>
      </c>
      <c r="B13" s="14">
        <v>9</v>
      </c>
      <c r="C13" t="s">
        <v>51</v>
      </c>
      <c r="D13" s="16"/>
      <c r="E13" s="16"/>
      <c r="F13" s="16"/>
      <c r="G13" s="16"/>
      <c r="H13" s="16"/>
      <c r="I13" s="16"/>
      <c r="J13" s="16"/>
      <c r="K13" s="70" t="str">
        <f>IF($C13='4. Feuille pour le conseil'!$C$5,'4. Feuille pour le conseil'!$C$18,"")</f>
        <v/>
      </c>
      <c r="L13" s="70" t="str">
        <f>IF($C13='4. Feuille pour le conseil'!$C$5,'4. Feuille pour le conseil'!$C$19,"")</f>
        <v/>
      </c>
      <c r="M13" s="72" t="str">
        <f>IF($C13='4. Feuille pour le conseil'!$C$5,'4. Feuille pour le conseil'!$C$21,"")</f>
        <v/>
      </c>
      <c r="N13" s="72" t="str">
        <f>IF($C13='4. Feuille pour le conseil'!$C$5,'4. Feuille pour le conseil'!$C$28,"")</f>
        <v/>
      </c>
      <c r="O13" s="72" t="str">
        <f>IF($C13='4. Feuille pour le conseil'!$C$5,'4. Feuille pour le conseil'!#REF!,"")</f>
        <v/>
      </c>
      <c r="P13" t="s">
        <v>51</v>
      </c>
      <c r="Q13" s="70">
        <v>0.84640000000000004</v>
      </c>
      <c r="R13" s="70">
        <v>0.84640000000000004</v>
      </c>
      <c r="S13" s="70">
        <v>0.48300799999999999</v>
      </c>
      <c r="T13" s="70">
        <v>7.1999999999999995E-2</v>
      </c>
      <c r="U13" s="71">
        <v>491</v>
      </c>
      <c r="V13" s="71">
        <f t="shared" si="0"/>
        <v>0.49099999999999999</v>
      </c>
    </row>
    <row r="14" spans="1:28" x14ac:dyDescent="0.25">
      <c r="A14">
        <v>12</v>
      </c>
      <c r="B14" s="14">
        <v>10</v>
      </c>
      <c r="C14" t="s">
        <v>52</v>
      </c>
      <c r="D14" s="16"/>
      <c r="E14" s="16"/>
      <c r="F14" s="16"/>
      <c r="G14" s="16"/>
      <c r="H14" s="16"/>
      <c r="I14" s="16"/>
      <c r="J14" s="16"/>
      <c r="K14" s="70" t="str">
        <f>IF($C14='4. Feuille pour le conseil'!$C$5,'4. Feuille pour le conseil'!$C$18,"")</f>
        <v/>
      </c>
      <c r="L14" s="70" t="str">
        <f>IF($C14='4. Feuille pour le conseil'!$C$5,'4. Feuille pour le conseil'!$C$19,"")</f>
        <v/>
      </c>
      <c r="M14" s="72" t="str">
        <f>IF($C14='4. Feuille pour le conseil'!$C$5,'4. Feuille pour le conseil'!$C$21,"")</f>
        <v/>
      </c>
      <c r="N14" s="72" t="str">
        <f>IF($C14='4. Feuille pour le conseil'!$C$5,'4. Feuille pour le conseil'!$C$28,"")</f>
        <v/>
      </c>
      <c r="O14" s="72" t="str">
        <f>IF($C14='4. Feuille pour le conseil'!$C$5,'4. Feuille pour le conseil'!#REF!,"")</f>
        <v/>
      </c>
      <c r="P14" t="s">
        <v>52</v>
      </c>
      <c r="Q14" s="70">
        <v>0.6784</v>
      </c>
      <c r="R14" s="70">
        <v>0.6784</v>
      </c>
      <c r="S14" s="70">
        <v>0.32154700000000003</v>
      </c>
      <c r="T14" s="70">
        <v>5.0999999999999997E-2</v>
      </c>
      <c r="U14" s="71">
        <v>320</v>
      </c>
      <c r="V14" s="71">
        <f t="shared" si="0"/>
        <v>0.32</v>
      </c>
    </row>
    <row r="15" spans="1:28" x14ac:dyDescent="0.25">
      <c r="A15">
        <v>13</v>
      </c>
      <c r="B15" s="14">
        <v>11</v>
      </c>
      <c r="C15" t="s">
        <v>53</v>
      </c>
      <c r="D15" s="16"/>
      <c r="E15" s="16"/>
      <c r="F15" s="16"/>
      <c r="G15" s="16"/>
      <c r="H15" s="16"/>
      <c r="I15" s="16"/>
      <c r="J15" s="16"/>
      <c r="K15" s="70" t="str">
        <f>IF($C15='4. Feuille pour le conseil'!$C$5,'4. Feuille pour le conseil'!$C$18,"")</f>
        <v/>
      </c>
      <c r="L15" s="70" t="str">
        <f>IF($C15='4. Feuille pour le conseil'!$C$5,'4. Feuille pour le conseil'!$C$19,"")</f>
        <v/>
      </c>
      <c r="M15" s="72" t="str">
        <f>IF($C15='4. Feuille pour le conseil'!$C$5,'4. Feuille pour le conseil'!$C$21,"")</f>
        <v/>
      </c>
      <c r="N15" s="72" t="str">
        <f>IF($C15='4. Feuille pour le conseil'!$C$5,'4. Feuille pour le conseil'!$C$28,"")</f>
        <v/>
      </c>
      <c r="O15" s="72" t="str">
        <f>IF($C15='4. Feuille pour le conseil'!$C$5,'4. Feuille pour le conseil'!#REF!,"")</f>
        <v/>
      </c>
      <c r="P15" t="s">
        <v>53</v>
      </c>
      <c r="Q15" s="70">
        <v>1.8102</v>
      </c>
      <c r="R15" s="70">
        <v>1.8102</v>
      </c>
      <c r="S15" s="70">
        <v>1.146633</v>
      </c>
      <c r="T15" s="70">
        <v>0.20100000000000001</v>
      </c>
      <c r="U15" s="71">
        <v>630</v>
      </c>
      <c r="V15" s="71">
        <f t="shared" si="0"/>
        <v>0.63</v>
      </c>
    </row>
    <row r="16" spans="1:28" x14ac:dyDescent="0.25">
      <c r="A16">
        <v>14</v>
      </c>
      <c r="B16" s="14">
        <v>12</v>
      </c>
      <c r="C16" t="s">
        <v>54</v>
      </c>
      <c r="D16" s="16"/>
      <c r="E16" s="16"/>
      <c r="F16" s="16"/>
      <c r="G16" s="16"/>
      <c r="H16" s="16"/>
      <c r="I16" s="16"/>
      <c r="J16" s="16"/>
      <c r="K16" s="70" t="str">
        <f>IF($C16='4. Feuille pour le conseil'!$C$5,'4. Feuille pour le conseil'!$C$18,"")</f>
        <v/>
      </c>
      <c r="L16" s="70" t="str">
        <f>IF($C16='4. Feuille pour le conseil'!$C$5,'4. Feuille pour le conseil'!$C$19,"")</f>
        <v/>
      </c>
      <c r="M16" s="72" t="str">
        <f>IF($C16='4. Feuille pour le conseil'!$C$5,'4. Feuille pour le conseil'!$C$21,"")</f>
        <v/>
      </c>
      <c r="N16" s="72" t="str">
        <f>IF($C16='4. Feuille pour le conseil'!$C$5,'4. Feuille pour le conseil'!$C$28,"")</f>
        <v/>
      </c>
      <c r="O16" s="72" t="str">
        <f>IF($C16='4. Feuille pour le conseil'!$C$5,'4. Feuille pour le conseil'!#REF!,"")</f>
        <v/>
      </c>
      <c r="P16" t="s">
        <v>54</v>
      </c>
      <c r="Q16" s="70">
        <v>6.9185999999999996</v>
      </c>
      <c r="R16" s="70">
        <v>6.9185999999999996</v>
      </c>
      <c r="S16" s="70">
        <v>3.721149</v>
      </c>
      <c r="T16" s="70">
        <v>0.52700000000000002</v>
      </c>
      <c r="U16" s="71">
        <v>648</v>
      </c>
      <c r="V16" s="71">
        <f t="shared" si="0"/>
        <v>0.64800000000000002</v>
      </c>
    </row>
    <row r="17" spans="1:22" x14ac:dyDescent="0.25">
      <c r="A17">
        <v>15</v>
      </c>
      <c r="B17" s="14">
        <v>13</v>
      </c>
      <c r="C17" t="s">
        <v>55</v>
      </c>
      <c r="D17" s="16"/>
      <c r="E17" s="16"/>
      <c r="F17" s="16"/>
      <c r="G17" s="16"/>
      <c r="H17" s="16"/>
      <c r="I17" s="16"/>
      <c r="J17" s="16"/>
      <c r="K17" s="70" t="str">
        <f>IF($C17='4. Feuille pour le conseil'!$C$5,'4. Feuille pour le conseil'!$C$18,"")</f>
        <v/>
      </c>
      <c r="L17" s="70" t="str">
        <f>IF($C17='4. Feuille pour le conseil'!$C$5,'4. Feuille pour le conseil'!$C$19,"")</f>
        <v/>
      </c>
      <c r="M17" s="72" t="str">
        <f>IF($C17='4. Feuille pour le conseil'!$C$5,'4. Feuille pour le conseil'!$C$21,"")</f>
        <v/>
      </c>
      <c r="N17" s="72" t="str">
        <f>IF($C17='4. Feuille pour le conseil'!$C$5,'4. Feuille pour le conseil'!$C$28,"")</f>
        <v/>
      </c>
      <c r="O17" s="72" t="str">
        <f>IF($C17='4. Feuille pour le conseil'!$C$5,'4. Feuille pour le conseil'!#REF!,"")</f>
        <v/>
      </c>
      <c r="P17" t="s">
        <v>55</v>
      </c>
      <c r="Q17" s="70">
        <v>1.4395</v>
      </c>
      <c r="R17" s="70">
        <v>1.4395</v>
      </c>
      <c r="S17" s="70">
        <v>0.99995500000000004</v>
      </c>
      <c r="T17" s="70">
        <v>0.17100000000000001</v>
      </c>
      <c r="U17" s="71">
        <v>311</v>
      </c>
      <c r="V17" s="71">
        <f t="shared" si="0"/>
        <v>0.311</v>
      </c>
    </row>
    <row r="18" spans="1:22" x14ac:dyDescent="0.25">
      <c r="A18">
        <v>16</v>
      </c>
      <c r="B18" s="14">
        <v>14</v>
      </c>
      <c r="C18" t="s">
        <v>56</v>
      </c>
      <c r="D18" s="16"/>
      <c r="E18" s="16"/>
      <c r="F18" s="16"/>
      <c r="G18" s="16"/>
      <c r="H18" s="16"/>
      <c r="I18" s="16"/>
      <c r="J18" s="16"/>
      <c r="K18" s="70" t="str">
        <f>IF($C18='4. Feuille pour le conseil'!$C$5,'4. Feuille pour le conseil'!$C$18,"")</f>
        <v/>
      </c>
      <c r="L18" s="70" t="str">
        <f>IF($C18='4. Feuille pour le conseil'!$C$5,'4. Feuille pour le conseil'!$C$19,"")</f>
        <v/>
      </c>
      <c r="M18" s="72" t="str">
        <f>IF($C18='4. Feuille pour le conseil'!$C$5,'4. Feuille pour le conseil'!$C$21,"")</f>
        <v/>
      </c>
      <c r="N18" s="72" t="str">
        <f>IF($C18='4. Feuille pour le conseil'!$C$5,'4. Feuille pour le conseil'!$C$28,"")</f>
        <v/>
      </c>
      <c r="O18" s="72" t="str">
        <f>IF($C18='4. Feuille pour le conseil'!$C$5,'4. Feuille pour le conseil'!#REF!,"")</f>
        <v/>
      </c>
      <c r="P18" t="s">
        <v>56</v>
      </c>
      <c r="Q18" s="70">
        <v>0.88219999999999998</v>
      </c>
      <c r="R18" s="70">
        <v>0.88219999999999998</v>
      </c>
      <c r="S18" s="70">
        <v>0.47901700000000003</v>
      </c>
      <c r="T18" s="70">
        <v>7.8E-2</v>
      </c>
      <c r="U18" s="71">
        <v>933</v>
      </c>
      <c r="V18" s="71">
        <f t="shared" si="0"/>
        <v>0.93300000000000005</v>
      </c>
    </row>
    <row r="19" spans="1:22" x14ac:dyDescent="0.25">
      <c r="A19">
        <v>17</v>
      </c>
      <c r="B19" s="14">
        <v>15</v>
      </c>
      <c r="C19" t="s">
        <v>57</v>
      </c>
      <c r="D19" s="16"/>
      <c r="E19" s="16"/>
      <c r="F19" s="16"/>
      <c r="G19" s="16"/>
      <c r="H19" s="16"/>
      <c r="I19" s="16"/>
      <c r="J19" s="16"/>
      <c r="K19" s="70" t="str">
        <f>IF($C19='4. Feuille pour le conseil'!$C$5,'4. Feuille pour le conseil'!$C$18,"")</f>
        <v/>
      </c>
      <c r="L19" s="70" t="str">
        <f>IF($C19='4. Feuille pour le conseil'!$C$5,'4. Feuille pour le conseil'!$C$19,"")</f>
        <v/>
      </c>
      <c r="M19" s="72" t="str">
        <f>IF($C19='4. Feuille pour le conseil'!$C$5,'4. Feuille pour le conseil'!$C$21,"")</f>
        <v/>
      </c>
      <c r="N19" s="72" t="str">
        <f>IF($C19='4. Feuille pour le conseil'!$C$5,'4. Feuille pour le conseil'!$C$28,"")</f>
        <v/>
      </c>
      <c r="O19" s="72" t="str">
        <f>IF($C19='4. Feuille pour le conseil'!$C$5,'4. Feuille pour le conseil'!#REF!,"")</f>
        <v/>
      </c>
      <c r="P19" t="s">
        <v>57</v>
      </c>
      <c r="Q19" s="70">
        <v>0.53200000000000003</v>
      </c>
      <c r="R19" s="70">
        <v>0.53200000000000003</v>
      </c>
      <c r="S19" s="70">
        <v>0.26747199999999999</v>
      </c>
      <c r="T19" s="70">
        <v>3.5000000000000003E-2</v>
      </c>
      <c r="U19" s="71">
        <v>768</v>
      </c>
      <c r="V19" s="71">
        <f t="shared" si="0"/>
        <v>0.76800000000000002</v>
      </c>
    </row>
    <row r="20" spans="1:22" x14ac:dyDescent="0.25">
      <c r="A20">
        <v>18</v>
      </c>
      <c r="B20" s="14">
        <v>16</v>
      </c>
      <c r="C20" t="s">
        <v>58</v>
      </c>
      <c r="D20" s="16"/>
      <c r="E20" s="16"/>
      <c r="F20" s="16"/>
      <c r="G20" s="16"/>
      <c r="H20" s="16"/>
      <c r="I20" s="16"/>
      <c r="J20" s="16"/>
      <c r="K20" s="70" t="str">
        <f>IF($C20='4. Feuille pour le conseil'!$C$5,'4. Feuille pour le conseil'!$C$18,"")</f>
        <v/>
      </c>
      <c r="L20" s="70" t="str">
        <f>IF($C20='4. Feuille pour le conseil'!$C$5,'4. Feuille pour le conseil'!$C$19,"")</f>
        <v/>
      </c>
      <c r="M20" s="72" t="str">
        <f>IF($C20='4. Feuille pour le conseil'!$C$5,'4. Feuille pour le conseil'!$C$21,"")</f>
        <v/>
      </c>
      <c r="N20" s="72" t="str">
        <f>IF($C20='4. Feuille pour le conseil'!$C$5,'4. Feuille pour le conseil'!$C$28,"")</f>
        <v/>
      </c>
      <c r="O20" s="72" t="str">
        <f>IF($C20='4. Feuille pour le conseil'!$C$5,'4. Feuille pour le conseil'!#REF!,"")</f>
        <v/>
      </c>
      <c r="P20" t="s">
        <v>58</v>
      </c>
      <c r="Q20" s="70">
        <v>2.5880000000000001</v>
      </c>
      <c r="R20" s="70">
        <v>2.5880000000000001</v>
      </c>
      <c r="S20" s="70">
        <v>1.6960470000000001</v>
      </c>
      <c r="T20" s="70">
        <v>0.28199999999999997</v>
      </c>
      <c r="U20" s="71">
        <v>497</v>
      </c>
      <c r="V20" s="71">
        <f t="shared" si="0"/>
        <v>0.497</v>
      </c>
    </row>
    <row r="21" spans="1:22" x14ac:dyDescent="0.25">
      <c r="A21">
        <v>19</v>
      </c>
      <c r="B21" s="14">
        <v>17</v>
      </c>
      <c r="C21" t="s">
        <v>59</v>
      </c>
      <c r="D21" s="16"/>
      <c r="E21" s="16"/>
      <c r="F21" s="16"/>
      <c r="G21" s="16"/>
      <c r="H21" s="16"/>
      <c r="I21" s="16"/>
      <c r="J21" s="16"/>
      <c r="K21" s="70" t="str">
        <f>IF($C21='4. Feuille pour le conseil'!$C$5,'4. Feuille pour le conseil'!$C$18,"")</f>
        <v/>
      </c>
      <c r="L21" s="70" t="str">
        <f>IF($C21='4. Feuille pour le conseil'!$C$5,'4. Feuille pour le conseil'!$C$19,"")</f>
        <v/>
      </c>
      <c r="M21" s="72" t="str">
        <f>IF($C21='4. Feuille pour le conseil'!$C$5,'4. Feuille pour le conseil'!$C$21,"")</f>
        <v/>
      </c>
      <c r="N21" s="72" t="str">
        <f>IF($C21='4. Feuille pour le conseil'!$C$5,'4. Feuille pour le conseil'!$C$28,"")</f>
        <v/>
      </c>
      <c r="O21" s="72" t="str">
        <f>IF($C21='4. Feuille pour le conseil'!$C$5,'4. Feuille pour le conseil'!#REF!,"")</f>
        <v/>
      </c>
      <c r="P21" t="s">
        <v>59</v>
      </c>
      <c r="Q21" s="70">
        <v>1.0784</v>
      </c>
      <c r="R21" s="70">
        <v>1.0784</v>
      </c>
      <c r="S21" s="70">
        <v>0.71854300000000004</v>
      </c>
      <c r="T21" s="70">
        <v>0.123</v>
      </c>
      <c r="U21" s="71">
        <v>149</v>
      </c>
      <c r="V21" s="71">
        <f t="shared" si="0"/>
        <v>0.14899999999999999</v>
      </c>
    </row>
    <row r="22" spans="1:22" x14ac:dyDescent="0.25">
      <c r="A22">
        <v>20</v>
      </c>
      <c r="B22" s="14">
        <v>18</v>
      </c>
      <c r="C22" t="s">
        <v>60</v>
      </c>
      <c r="D22" s="16"/>
      <c r="E22" s="16"/>
      <c r="F22" s="16"/>
      <c r="G22" s="16"/>
      <c r="H22" s="16"/>
      <c r="I22" s="16"/>
      <c r="J22" s="16"/>
      <c r="K22" s="70" t="str">
        <f>IF($C22='4. Feuille pour le conseil'!$C$5,'4. Feuille pour le conseil'!$C$18,"")</f>
        <v/>
      </c>
      <c r="L22" s="70" t="str">
        <f>IF($C22='4. Feuille pour le conseil'!$C$5,'4. Feuille pour le conseil'!$C$19,"")</f>
        <v/>
      </c>
      <c r="M22" s="72" t="str">
        <f>IF($C22='4. Feuille pour le conseil'!$C$5,'4. Feuille pour le conseil'!$C$21,"")</f>
        <v/>
      </c>
      <c r="N22" s="72" t="str">
        <f>IF($C22='4. Feuille pour le conseil'!$C$5,'4. Feuille pour le conseil'!$C$28,"")</f>
        <v/>
      </c>
      <c r="O22" s="72" t="str">
        <f>IF($C22='4. Feuille pour le conseil'!$C$5,'4. Feuille pour le conseil'!#REF!,"")</f>
        <v/>
      </c>
      <c r="P22" t="s">
        <v>60</v>
      </c>
      <c r="Q22" s="70">
        <v>0.84499999999999997</v>
      </c>
      <c r="R22" s="70">
        <v>0.84499999999999997</v>
      </c>
      <c r="S22" s="70">
        <v>0.48560799999999998</v>
      </c>
      <c r="T22" s="70">
        <v>9.0999999999999998E-2</v>
      </c>
      <c r="U22" s="71">
        <v>262</v>
      </c>
      <c r="V22" s="71">
        <f t="shared" si="0"/>
        <v>0.26200000000000001</v>
      </c>
    </row>
    <row r="23" spans="1:22" x14ac:dyDescent="0.25">
      <c r="A23">
        <v>21</v>
      </c>
      <c r="B23" s="14">
        <v>19</v>
      </c>
      <c r="C23" t="s">
        <v>61</v>
      </c>
      <c r="D23" s="16"/>
      <c r="E23" s="16"/>
      <c r="F23" s="16"/>
      <c r="G23" s="16"/>
      <c r="H23" s="16"/>
      <c r="I23" s="16"/>
      <c r="J23" s="16"/>
      <c r="K23" s="70" t="str">
        <f>IF($C23='4. Feuille pour le conseil'!$C$5,'4. Feuille pour le conseil'!$C$18,"")</f>
        <v/>
      </c>
      <c r="L23" s="70" t="str">
        <f>IF($C23='4. Feuille pour le conseil'!$C$5,'4. Feuille pour le conseil'!$C$19,"")</f>
        <v/>
      </c>
      <c r="M23" s="72" t="str">
        <f>IF($C23='4. Feuille pour le conseil'!$C$5,'4. Feuille pour le conseil'!$C$21,"")</f>
        <v/>
      </c>
      <c r="N23" s="72" t="str">
        <f>IF($C23='4. Feuille pour le conseil'!$C$5,'4. Feuille pour le conseil'!$C$28,"")</f>
        <v/>
      </c>
      <c r="O23" s="72" t="str">
        <f>IF($C23='4. Feuille pour le conseil'!$C$5,'4. Feuille pour le conseil'!#REF!,"")</f>
        <v/>
      </c>
      <c r="P23" t="s">
        <v>61</v>
      </c>
      <c r="Q23" s="70">
        <v>2.9912999999999998</v>
      </c>
      <c r="R23" s="70">
        <v>2.9912999999999998</v>
      </c>
      <c r="S23" s="70">
        <v>2.0338720000000001</v>
      </c>
      <c r="T23" s="70">
        <v>0.41699999999999998</v>
      </c>
      <c r="U23" s="71">
        <v>1462</v>
      </c>
      <c r="V23" s="71">
        <f t="shared" si="0"/>
        <v>1.462</v>
      </c>
    </row>
    <row r="24" spans="1:22" x14ac:dyDescent="0.25">
      <c r="A24">
        <v>22</v>
      </c>
      <c r="B24" s="14">
        <v>20</v>
      </c>
      <c r="C24" t="s">
        <v>62</v>
      </c>
      <c r="D24" s="16"/>
      <c r="E24" s="16"/>
      <c r="F24" s="16"/>
      <c r="G24" s="16"/>
      <c r="H24" s="16"/>
      <c r="I24" s="16"/>
      <c r="J24" s="16"/>
      <c r="K24" s="70" t="str">
        <f>IF($C24='4. Feuille pour le conseil'!$C$5,'4. Feuille pour le conseil'!$C$18,"")</f>
        <v/>
      </c>
      <c r="L24" s="70" t="str">
        <f>IF($C24='4. Feuille pour le conseil'!$C$5,'4. Feuille pour le conseil'!$C$19,"")</f>
        <v/>
      </c>
      <c r="M24" s="72" t="str">
        <f>IF($C24='4. Feuille pour le conseil'!$C$5,'4. Feuille pour le conseil'!$C$21,"")</f>
        <v/>
      </c>
      <c r="N24" s="72" t="str">
        <f>IF($C24='4. Feuille pour le conseil'!$C$5,'4. Feuille pour le conseil'!$C$28,"")</f>
        <v/>
      </c>
      <c r="O24" s="72" t="str">
        <f>IF($C24='4. Feuille pour le conseil'!$C$5,'4. Feuille pour le conseil'!#REF!,"")</f>
        <v/>
      </c>
      <c r="P24" t="s">
        <v>62</v>
      </c>
      <c r="Q24" s="70">
        <v>1.2395</v>
      </c>
      <c r="R24" s="70">
        <v>1.2395</v>
      </c>
      <c r="S24" s="70">
        <v>0.88417500000000004</v>
      </c>
      <c r="T24" s="70">
        <v>0.155</v>
      </c>
      <c r="U24" s="71">
        <v>1045</v>
      </c>
      <c r="V24" s="71">
        <f t="shared" si="0"/>
        <v>1.0449999999999999</v>
      </c>
    </row>
    <row r="25" spans="1:22" x14ac:dyDescent="0.25">
      <c r="A25">
        <v>23</v>
      </c>
      <c r="B25" s="14">
        <v>21</v>
      </c>
      <c r="C25" t="s">
        <v>63</v>
      </c>
      <c r="D25" s="16"/>
      <c r="E25" s="16"/>
      <c r="F25" s="16"/>
      <c r="G25" s="16"/>
      <c r="H25" s="16"/>
      <c r="I25" s="16"/>
      <c r="J25" s="16"/>
      <c r="K25" s="70" t="str">
        <f>IF($C25='4. Feuille pour le conseil'!$C$5,'4. Feuille pour le conseil'!$C$18,"")</f>
        <v/>
      </c>
      <c r="L25" s="70" t="str">
        <f>IF($C25='4. Feuille pour le conseil'!$C$5,'4. Feuille pour le conseil'!$C$19,"")</f>
        <v/>
      </c>
      <c r="M25" s="72" t="str">
        <f>IF($C25='4. Feuille pour le conseil'!$C$5,'4. Feuille pour le conseil'!$C$21,"")</f>
        <v/>
      </c>
      <c r="N25" s="72" t="str">
        <f>IF($C25='4. Feuille pour le conseil'!$C$5,'4. Feuille pour le conseil'!$C$28,"")</f>
        <v/>
      </c>
      <c r="O25" s="72" t="str">
        <f>IF($C25='4. Feuille pour le conseil'!$C$5,'4. Feuille pour le conseil'!#REF!,"")</f>
        <v/>
      </c>
      <c r="P25" t="s">
        <v>63</v>
      </c>
      <c r="Q25" s="70">
        <v>1.1619999999999999</v>
      </c>
      <c r="R25" s="70">
        <v>1.1619999999999999</v>
      </c>
      <c r="S25" s="70">
        <v>0.67302499999999998</v>
      </c>
      <c r="T25" s="70">
        <v>0.12</v>
      </c>
      <c r="U25" s="71">
        <v>794</v>
      </c>
      <c r="V25" s="71">
        <f t="shared" si="0"/>
        <v>0.79400000000000004</v>
      </c>
    </row>
    <row r="26" spans="1:22" x14ac:dyDescent="0.25">
      <c r="A26">
        <v>24</v>
      </c>
      <c r="B26" s="14">
        <v>22</v>
      </c>
      <c r="C26" t="s">
        <v>64</v>
      </c>
      <c r="D26" s="16"/>
      <c r="E26" s="16"/>
      <c r="F26" s="16"/>
      <c r="G26" s="16"/>
      <c r="H26" s="16"/>
      <c r="I26" s="16"/>
      <c r="J26" s="16"/>
      <c r="K26" s="70" t="str">
        <f>IF($C26='4. Feuille pour le conseil'!$C$5,'4. Feuille pour le conseil'!$C$18,"")</f>
        <v/>
      </c>
      <c r="L26" s="70" t="str">
        <f>IF($C26='4. Feuille pour le conseil'!$C$5,'4. Feuille pour le conseil'!$C$19,"")</f>
        <v/>
      </c>
      <c r="M26" s="72" t="str">
        <f>IF($C26='4. Feuille pour le conseil'!$C$5,'4. Feuille pour le conseil'!$C$21,"")</f>
        <v/>
      </c>
      <c r="N26" s="72" t="str">
        <f>IF($C26='4. Feuille pour le conseil'!$C$5,'4. Feuille pour le conseil'!$C$28,"")</f>
        <v/>
      </c>
      <c r="O26" s="72" t="str">
        <f>IF($C26='4. Feuille pour le conseil'!$C$5,'4. Feuille pour le conseil'!#REF!,"")</f>
        <v/>
      </c>
      <c r="P26" t="s">
        <v>64</v>
      </c>
      <c r="Q26" s="70">
        <v>1.0193000000000001</v>
      </c>
      <c r="R26" s="70">
        <v>1.0193000000000001</v>
      </c>
      <c r="S26" s="70">
        <v>0.53801399999999999</v>
      </c>
      <c r="T26" s="70">
        <v>6.9000000000000006E-2</v>
      </c>
      <c r="U26" s="71">
        <v>428</v>
      </c>
      <c r="V26" s="71">
        <f t="shared" si="0"/>
        <v>0.42799999999999999</v>
      </c>
    </row>
    <row r="27" spans="1:22" x14ac:dyDescent="0.25">
      <c r="A27">
        <v>25</v>
      </c>
      <c r="B27" s="14">
        <v>23</v>
      </c>
      <c r="C27" t="s">
        <v>65</v>
      </c>
      <c r="D27" s="16"/>
      <c r="E27" s="16"/>
      <c r="F27" s="16"/>
      <c r="G27" s="16"/>
      <c r="H27" s="16"/>
      <c r="I27" s="16"/>
      <c r="J27" s="16"/>
      <c r="K27" s="70" t="str">
        <f>IF($C27='4. Feuille pour le conseil'!$C$5,'4. Feuille pour le conseil'!$C$18,"")</f>
        <v/>
      </c>
      <c r="L27" s="70" t="str">
        <f>IF($C27='4. Feuille pour le conseil'!$C$5,'4. Feuille pour le conseil'!$C$19,"")</f>
        <v/>
      </c>
      <c r="M27" s="72" t="str">
        <f>IF($C27='4. Feuille pour le conseil'!$C$5,'4. Feuille pour le conseil'!$C$21,"")</f>
        <v/>
      </c>
      <c r="N27" s="72" t="str">
        <f>IF($C27='4. Feuille pour le conseil'!$C$5,'4. Feuille pour le conseil'!$C$28,"")</f>
        <v/>
      </c>
      <c r="O27" s="72" t="str">
        <f>IF($C27='4. Feuille pour le conseil'!$C$5,'4. Feuille pour le conseil'!#REF!,"")</f>
        <v/>
      </c>
      <c r="P27" t="s">
        <v>65</v>
      </c>
      <c r="Q27" s="70">
        <v>0.7641</v>
      </c>
      <c r="R27" s="70">
        <v>0.7641</v>
      </c>
      <c r="S27" s="70">
        <v>0.36727500000000002</v>
      </c>
      <c r="T27" s="70">
        <v>6.7000000000000004E-2</v>
      </c>
      <c r="U27" s="71">
        <v>765</v>
      </c>
      <c r="V27" s="71">
        <f t="shared" si="0"/>
        <v>0.76500000000000001</v>
      </c>
    </row>
    <row r="28" spans="1:22" x14ac:dyDescent="0.25">
      <c r="A28">
        <v>26</v>
      </c>
      <c r="B28" s="14">
        <v>24</v>
      </c>
      <c r="C28" t="s">
        <v>66</v>
      </c>
      <c r="D28" s="16"/>
      <c r="E28" s="16"/>
      <c r="F28" s="16"/>
      <c r="G28" s="16"/>
      <c r="H28" s="16"/>
      <c r="I28" s="16"/>
      <c r="J28" s="16"/>
      <c r="K28" s="70" t="str">
        <f>IF($C28='4. Feuille pour le conseil'!$C$5,'4. Feuille pour le conseil'!$C$18,"")</f>
        <v/>
      </c>
      <c r="L28" s="70" t="str">
        <f>IF($C28='4. Feuille pour le conseil'!$C$5,'4. Feuille pour le conseil'!$C$19,"")</f>
        <v/>
      </c>
      <c r="M28" s="72" t="str">
        <f>IF($C28='4. Feuille pour le conseil'!$C$5,'4. Feuille pour le conseil'!$C$21,"")</f>
        <v/>
      </c>
      <c r="N28" s="72" t="str">
        <f>IF($C28='4. Feuille pour le conseil'!$C$5,'4. Feuille pour le conseil'!$C$28,"")</f>
        <v/>
      </c>
      <c r="O28" s="72" t="str">
        <f>IF($C28='4. Feuille pour le conseil'!$C$5,'4. Feuille pour le conseil'!#REF!,"")</f>
        <v/>
      </c>
      <c r="P28" t="s">
        <v>66</v>
      </c>
      <c r="Q28" s="70">
        <v>1.4674</v>
      </c>
      <c r="R28" s="70">
        <v>1.4674</v>
      </c>
      <c r="S28" s="70">
        <v>0.863236</v>
      </c>
      <c r="T28" s="70">
        <v>0.156</v>
      </c>
      <c r="U28" s="71">
        <v>331</v>
      </c>
      <c r="V28" s="71">
        <f t="shared" si="0"/>
        <v>0.33100000000000002</v>
      </c>
    </row>
    <row r="29" spans="1:22" x14ac:dyDescent="0.25">
      <c r="A29">
        <v>27</v>
      </c>
      <c r="B29" s="14">
        <v>25</v>
      </c>
      <c r="C29" t="s">
        <v>67</v>
      </c>
      <c r="D29" s="16"/>
      <c r="E29" s="16"/>
      <c r="F29" s="16"/>
      <c r="G29" s="16"/>
      <c r="H29" s="16"/>
      <c r="I29" s="16"/>
      <c r="J29" s="16"/>
      <c r="K29" s="70" t="str">
        <f>IF($C29='4. Feuille pour le conseil'!$C$5,'4. Feuille pour le conseil'!$C$18,"")</f>
        <v/>
      </c>
      <c r="L29" s="70" t="str">
        <f>IF($C29='4. Feuille pour le conseil'!$C$5,'4. Feuille pour le conseil'!$C$19,"")</f>
        <v/>
      </c>
      <c r="M29" s="72" t="str">
        <f>IF($C29='4. Feuille pour le conseil'!$C$5,'4. Feuille pour le conseil'!$C$21,"")</f>
        <v/>
      </c>
      <c r="N29" s="72" t="str">
        <f>IF($C29='4. Feuille pour le conseil'!$C$5,'4. Feuille pour le conseil'!$C$28,"")</f>
        <v/>
      </c>
      <c r="O29" s="72" t="str">
        <f>IF($C29='4. Feuille pour le conseil'!$C$5,'4. Feuille pour le conseil'!#REF!,"")</f>
        <v/>
      </c>
      <c r="P29" t="s">
        <v>67</v>
      </c>
      <c r="Q29" s="70">
        <v>1.6815</v>
      </c>
      <c r="R29" s="70">
        <v>1.6815</v>
      </c>
      <c r="S29" s="70">
        <v>1.073366</v>
      </c>
      <c r="T29" s="70">
        <v>0.161</v>
      </c>
      <c r="U29" s="71">
        <v>780</v>
      </c>
      <c r="V29" s="71">
        <f t="shared" si="0"/>
        <v>0.78</v>
      </c>
    </row>
    <row r="30" spans="1:22" x14ac:dyDescent="0.25">
      <c r="A30">
        <v>28</v>
      </c>
      <c r="B30" s="14">
        <v>26</v>
      </c>
      <c r="C30" t="s">
        <v>68</v>
      </c>
      <c r="D30" s="16"/>
      <c r="E30" s="16"/>
      <c r="F30" s="16"/>
      <c r="G30" s="16"/>
      <c r="H30" s="16"/>
      <c r="I30" s="16"/>
      <c r="J30" s="16"/>
      <c r="K30" s="70" t="str">
        <f>IF($C30='4. Feuille pour le conseil'!$C$5,'4. Feuille pour le conseil'!$C$18,"")</f>
        <v/>
      </c>
      <c r="L30" s="70" t="str">
        <f>IF($C30='4. Feuille pour le conseil'!$C$5,'4. Feuille pour le conseil'!$C$19,"")</f>
        <v/>
      </c>
      <c r="M30" s="72" t="str">
        <f>IF($C30='4. Feuille pour le conseil'!$C$5,'4. Feuille pour le conseil'!$C$21,"")</f>
        <v/>
      </c>
      <c r="N30" s="72" t="str">
        <f>IF($C30='4. Feuille pour le conseil'!$C$5,'4. Feuille pour le conseil'!$C$28,"")</f>
        <v/>
      </c>
      <c r="O30" s="72" t="str">
        <f>IF($C30='4. Feuille pour le conseil'!$C$5,'4. Feuille pour le conseil'!#REF!,"")</f>
        <v/>
      </c>
      <c r="P30" t="s">
        <v>68</v>
      </c>
      <c r="Q30" s="70">
        <v>0.86070000000000002</v>
      </c>
      <c r="R30" s="70">
        <v>0.86070000000000002</v>
      </c>
      <c r="S30" s="70">
        <v>0.43895899999999999</v>
      </c>
      <c r="T30" s="70">
        <v>5.8000000000000003E-2</v>
      </c>
      <c r="U30" s="71">
        <v>147</v>
      </c>
      <c r="V30" s="71">
        <f t="shared" si="0"/>
        <v>0.14699999999999999</v>
      </c>
    </row>
    <row r="31" spans="1:22" x14ac:dyDescent="0.25">
      <c r="A31">
        <v>29</v>
      </c>
      <c r="B31" s="14">
        <v>27</v>
      </c>
      <c r="C31" t="s">
        <v>69</v>
      </c>
      <c r="D31" s="16"/>
      <c r="E31" s="16"/>
      <c r="F31" s="16"/>
      <c r="G31" s="16"/>
      <c r="H31" s="16"/>
      <c r="I31" s="16"/>
      <c r="J31" s="16"/>
      <c r="K31" s="70" t="str">
        <f>IF($C31='4. Feuille pour le conseil'!$C$5,'4. Feuille pour le conseil'!$C$18,"")</f>
        <v/>
      </c>
      <c r="L31" s="70" t="str">
        <f>IF($C31='4. Feuille pour le conseil'!$C$5,'4. Feuille pour le conseil'!$C$19,"")</f>
        <v/>
      </c>
      <c r="M31" s="72" t="str">
        <f>IF($C31='4. Feuille pour le conseil'!$C$5,'4. Feuille pour le conseil'!$C$21,"")</f>
        <v/>
      </c>
      <c r="N31" s="72" t="str">
        <f>IF($C31='4. Feuille pour le conseil'!$C$5,'4. Feuille pour le conseil'!$C$28,"")</f>
        <v/>
      </c>
      <c r="O31" s="72" t="str">
        <f>IF($C31='4. Feuille pour le conseil'!$C$5,'4. Feuille pour le conseil'!#REF!,"")</f>
        <v/>
      </c>
      <c r="P31" t="s">
        <v>69</v>
      </c>
      <c r="Q31" s="70">
        <v>0.56810000000000005</v>
      </c>
      <c r="R31" s="70">
        <v>0.56810000000000005</v>
      </c>
      <c r="S31" s="70">
        <v>0.31396499999999999</v>
      </c>
      <c r="T31" s="70">
        <v>4.9000000000000002E-2</v>
      </c>
      <c r="U31" s="71">
        <v>820</v>
      </c>
      <c r="V31" s="71">
        <f t="shared" si="0"/>
        <v>0.82</v>
      </c>
    </row>
    <row r="32" spans="1:22" x14ac:dyDescent="0.25">
      <c r="A32">
        <v>30</v>
      </c>
      <c r="B32" s="14">
        <v>28</v>
      </c>
      <c r="C32" t="s">
        <v>70</v>
      </c>
      <c r="D32" s="16"/>
      <c r="E32" s="16"/>
      <c r="F32" s="16"/>
      <c r="G32" s="16"/>
      <c r="H32" s="16"/>
      <c r="I32" s="16"/>
      <c r="J32" s="16"/>
      <c r="K32" s="70" t="str">
        <f>IF($C32='4. Feuille pour le conseil'!$C$5,'4. Feuille pour le conseil'!$C$18,"")</f>
        <v/>
      </c>
      <c r="L32" s="70" t="str">
        <f>IF($C32='4. Feuille pour le conseil'!$C$5,'4. Feuille pour le conseil'!$C$19,"")</f>
        <v/>
      </c>
      <c r="M32" s="72" t="str">
        <f>IF($C32='4. Feuille pour le conseil'!$C$5,'4. Feuille pour le conseil'!$C$21,"")</f>
        <v/>
      </c>
      <c r="N32" s="72" t="str">
        <f>IF($C32='4. Feuille pour le conseil'!$C$5,'4. Feuille pour le conseil'!$C$28,"")</f>
        <v/>
      </c>
      <c r="O32" s="72" t="str">
        <f>IF($C32='4. Feuille pour le conseil'!$C$5,'4. Feuille pour le conseil'!#REF!,"")</f>
        <v/>
      </c>
      <c r="P32" t="s">
        <v>70</v>
      </c>
      <c r="Q32" s="70">
        <v>0.28489999999999999</v>
      </c>
      <c r="R32" s="70">
        <v>0.28489999999999999</v>
      </c>
      <c r="S32" s="70">
        <v>0.17255899999999999</v>
      </c>
      <c r="T32" s="70">
        <v>2.1000000000000001E-2</v>
      </c>
      <c r="U32" s="71">
        <v>63</v>
      </c>
      <c r="V32" s="71">
        <f t="shared" si="0"/>
        <v>6.3E-2</v>
      </c>
    </row>
    <row r="33" spans="1:22" x14ac:dyDescent="0.25">
      <c r="A33">
        <v>31</v>
      </c>
      <c r="B33" s="14">
        <v>29</v>
      </c>
      <c r="C33" t="s">
        <v>71</v>
      </c>
      <c r="D33" s="16"/>
      <c r="E33" s="16"/>
      <c r="F33" s="16"/>
      <c r="G33" s="16"/>
      <c r="H33" s="16"/>
      <c r="I33" s="16"/>
      <c r="J33" s="16"/>
      <c r="K33" s="70" t="str">
        <f>IF($C33='4. Feuille pour le conseil'!$C$5,'4. Feuille pour le conseil'!$C$18,"")</f>
        <v/>
      </c>
      <c r="L33" s="70" t="str">
        <f>IF($C33='4. Feuille pour le conseil'!$C$5,'4. Feuille pour le conseil'!$C$19,"")</f>
        <v/>
      </c>
      <c r="M33" s="72" t="str">
        <f>IF($C33='4. Feuille pour le conseil'!$C$5,'4. Feuille pour le conseil'!$C$21,"")</f>
        <v/>
      </c>
      <c r="N33" s="72" t="str">
        <f>IF($C33='4. Feuille pour le conseil'!$C$5,'4. Feuille pour le conseil'!$C$28,"")</f>
        <v/>
      </c>
      <c r="O33" s="72" t="str">
        <f>IF($C33='4. Feuille pour le conseil'!$C$5,'4. Feuille pour le conseil'!#REF!,"")</f>
        <v/>
      </c>
      <c r="P33" t="s">
        <v>71</v>
      </c>
      <c r="Q33" s="70">
        <v>0.4471</v>
      </c>
      <c r="R33" s="70">
        <v>0.4471</v>
      </c>
      <c r="S33" s="70">
        <v>0.25007699999999999</v>
      </c>
      <c r="T33" s="70">
        <v>3.7999999999999999E-2</v>
      </c>
      <c r="U33" s="71">
        <v>199</v>
      </c>
      <c r="V33" s="71">
        <f t="shared" si="0"/>
        <v>0.19900000000000001</v>
      </c>
    </row>
    <row r="34" spans="1:22" x14ac:dyDescent="0.25">
      <c r="A34">
        <v>32</v>
      </c>
      <c r="B34" s="14" t="s">
        <v>27</v>
      </c>
      <c r="C34" t="s">
        <v>72</v>
      </c>
      <c r="D34" s="16"/>
      <c r="E34" s="16"/>
      <c r="F34" s="16"/>
      <c r="G34" s="16"/>
      <c r="H34" s="16"/>
      <c r="I34" s="16"/>
      <c r="J34" s="16"/>
      <c r="K34" s="70" t="str">
        <f>IF($C34='4. Feuille pour le conseil'!$C$5,'4. Feuille pour le conseil'!$C$18,"")</f>
        <v/>
      </c>
      <c r="L34" s="70" t="str">
        <f>IF($C34='4. Feuille pour le conseil'!$C$5,'4. Feuille pour le conseil'!$C$19,"")</f>
        <v/>
      </c>
      <c r="M34" s="72" t="str">
        <f>IF($C34='4. Feuille pour le conseil'!$C$5,'4. Feuille pour le conseil'!$C$21,"")</f>
        <v/>
      </c>
      <c r="N34" s="72" t="str">
        <f>IF($C34='4. Feuille pour le conseil'!$C$5,'4. Feuille pour le conseil'!$C$28,"")</f>
        <v/>
      </c>
      <c r="O34" s="72" t="str">
        <f>IF($C34='4. Feuille pour le conseil'!$C$5,'4. Feuille pour le conseil'!#REF!,"")</f>
        <v/>
      </c>
      <c r="P34" t="s">
        <v>72</v>
      </c>
      <c r="Q34" s="70">
        <v>0.10199999999999999</v>
      </c>
      <c r="R34" s="70">
        <v>0.10199999999999999</v>
      </c>
      <c r="S34" s="70">
        <v>4.2092999999999998E-2</v>
      </c>
      <c r="T34" s="70">
        <v>7.0000000000000001E-3</v>
      </c>
      <c r="U34" s="71">
        <v>58</v>
      </c>
      <c r="V34" s="71">
        <f t="shared" si="0"/>
        <v>5.8000000000000003E-2</v>
      </c>
    </row>
    <row r="35" spans="1:22" x14ac:dyDescent="0.25">
      <c r="A35">
        <v>33</v>
      </c>
      <c r="B35" s="14" t="s">
        <v>28</v>
      </c>
      <c r="C35" t="s">
        <v>73</v>
      </c>
      <c r="D35" s="16"/>
      <c r="E35" s="16"/>
      <c r="F35" s="16"/>
      <c r="G35" s="16"/>
      <c r="H35" s="16"/>
      <c r="I35" s="16"/>
      <c r="J35" s="16"/>
      <c r="K35" s="70" t="str">
        <f>IF($C35='4. Feuille pour le conseil'!$C$5,'4. Feuille pour le conseil'!$C$18,"")</f>
        <v/>
      </c>
      <c r="L35" s="70" t="str">
        <f>IF($C35='4. Feuille pour le conseil'!$C$5,'4. Feuille pour le conseil'!$C$19,"")</f>
        <v/>
      </c>
      <c r="M35" s="72" t="str">
        <f>IF($C35='4. Feuille pour le conseil'!$C$5,'4. Feuille pour le conseil'!$C$21,"")</f>
        <v/>
      </c>
      <c r="N35" s="72" t="str">
        <f>IF($C35='4. Feuille pour le conseil'!$C$5,'4. Feuille pour le conseil'!$C$28,"")</f>
        <v/>
      </c>
      <c r="O35" s="72" t="str">
        <f>IF($C35='4. Feuille pour le conseil'!$C$5,'4. Feuille pour le conseil'!#REF!,"")</f>
        <v/>
      </c>
      <c r="P35" t="s">
        <v>73</v>
      </c>
      <c r="Q35" s="70">
        <v>0.1009</v>
      </c>
      <c r="R35" s="70">
        <v>0.1009</v>
      </c>
      <c r="S35" s="70">
        <v>5.1728000000000003E-2</v>
      </c>
      <c r="T35" s="70">
        <v>8.0000000000000002E-3</v>
      </c>
      <c r="U35" s="71">
        <v>215</v>
      </c>
      <c r="V35" s="71">
        <f t="shared" si="0"/>
        <v>0.215</v>
      </c>
    </row>
    <row r="36" spans="1:22" x14ac:dyDescent="0.25">
      <c r="A36">
        <v>34</v>
      </c>
      <c r="B36" s="14">
        <v>31</v>
      </c>
      <c r="C36" t="s">
        <v>74</v>
      </c>
      <c r="D36" s="16"/>
      <c r="E36" s="16"/>
      <c r="F36" s="16"/>
      <c r="G36" s="16"/>
      <c r="H36" s="16"/>
      <c r="I36" s="16"/>
      <c r="J36" s="16"/>
      <c r="K36" s="70" t="str">
        <f>IF($C36='4. Feuille pour le conseil'!$C$5,'4. Feuille pour le conseil'!$C$18,"")</f>
        <v/>
      </c>
      <c r="L36" s="70" t="str">
        <f>IF($C36='4. Feuille pour le conseil'!$C$5,'4. Feuille pour le conseil'!$C$19,"")</f>
        <v/>
      </c>
      <c r="M36" s="72" t="str">
        <f>IF($C36='4. Feuille pour le conseil'!$C$5,'4. Feuille pour le conseil'!$C$21,"")</f>
        <v/>
      </c>
      <c r="N36" s="72" t="str">
        <f>IF($C36='4. Feuille pour le conseil'!$C$5,'4. Feuille pour le conseil'!$C$28,"")</f>
        <v/>
      </c>
      <c r="O36" s="72" t="str">
        <f>IF($C36='4. Feuille pour le conseil'!$C$5,'4. Feuille pour le conseil'!#REF!,"")</f>
        <v/>
      </c>
      <c r="P36" t="s">
        <v>74</v>
      </c>
      <c r="Q36" s="70">
        <v>0.15670000000000001</v>
      </c>
      <c r="R36" s="70">
        <v>0.15670000000000001</v>
      </c>
      <c r="S36" s="70">
        <v>6.7409999999999998E-2</v>
      </c>
      <c r="T36" s="70">
        <v>1.0999999999999999E-2</v>
      </c>
      <c r="U36" s="71">
        <v>56</v>
      </c>
      <c r="V36" s="71">
        <f t="shared" si="0"/>
        <v>5.6000000000000001E-2</v>
      </c>
    </row>
    <row r="37" spans="1:22" x14ac:dyDescent="0.25">
      <c r="A37">
        <v>35</v>
      </c>
      <c r="B37" s="14">
        <v>32</v>
      </c>
      <c r="C37" t="s">
        <v>75</v>
      </c>
      <c r="D37" s="16"/>
      <c r="E37" s="16"/>
      <c r="F37" s="16"/>
      <c r="G37" s="16"/>
      <c r="H37" s="16"/>
      <c r="I37" s="16"/>
      <c r="J37" s="16"/>
      <c r="K37" s="70" t="str">
        <f>IF($C37='4. Feuille pour le conseil'!$C$5,'4. Feuille pour le conseil'!$C$18,"")</f>
        <v/>
      </c>
      <c r="L37" s="70" t="str">
        <f>IF($C37='4. Feuille pour le conseil'!$C$5,'4. Feuille pour le conseil'!$C$19,"")</f>
        <v/>
      </c>
      <c r="M37" s="72" t="str">
        <f>IF($C37='4. Feuille pour le conseil'!$C$5,'4. Feuille pour le conseil'!$C$21,"")</f>
        <v/>
      </c>
      <c r="N37" s="72" t="str">
        <f>IF($C37='4. Feuille pour le conseil'!$C$5,'4. Feuille pour le conseil'!$C$28,"")</f>
        <v/>
      </c>
      <c r="O37" s="72" t="str">
        <f>IF($C37='4. Feuille pour le conseil'!$C$5,'4. Feuille pour le conseil'!#REF!,"")</f>
        <v/>
      </c>
      <c r="P37" t="s">
        <v>75</v>
      </c>
      <c r="Q37" s="70">
        <v>0.1764</v>
      </c>
      <c r="R37" s="70">
        <v>0.1764</v>
      </c>
      <c r="S37" s="70">
        <v>9.3118000000000006E-2</v>
      </c>
      <c r="T37" s="70">
        <v>1.4E-2</v>
      </c>
      <c r="U37" s="71">
        <v>37</v>
      </c>
      <c r="V37" s="71">
        <f t="shared" si="0"/>
        <v>3.6999999999999998E-2</v>
      </c>
    </row>
    <row r="38" spans="1:22" x14ac:dyDescent="0.25">
      <c r="A38">
        <v>36</v>
      </c>
      <c r="B38" s="14" t="s">
        <v>29</v>
      </c>
      <c r="C38" t="s">
        <v>76</v>
      </c>
      <c r="D38" s="16"/>
      <c r="E38" s="16"/>
      <c r="F38" s="16"/>
      <c r="G38" s="16"/>
      <c r="H38" s="16"/>
      <c r="I38" s="16"/>
      <c r="J38" s="16"/>
      <c r="K38" s="70" t="str">
        <f>IF($C38='4. Feuille pour le conseil'!$C$5,'4. Feuille pour le conseil'!$C$18,"")</f>
        <v/>
      </c>
      <c r="L38" s="70" t="str">
        <f>IF($C38='4. Feuille pour le conseil'!$C$5,'4. Feuille pour le conseil'!$C$19,"")</f>
        <v/>
      </c>
      <c r="M38" s="72" t="str">
        <f>IF($C38='4. Feuille pour le conseil'!$C$5,'4. Feuille pour le conseil'!$C$21,"")</f>
        <v/>
      </c>
      <c r="N38" s="72" t="str">
        <f>IF($C38='4. Feuille pour le conseil'!$C$5,'4. Feuille pour le conseil'!$C$28,"")</f>
        <v/>
      </c>
      <c r="O38" s="72" t="str">
        <f>IF($C38='4. Feuille pour le conseil'!$C$5,'4. Feuille pour le conseil'!#REF!,"")</f>
        <v/>
      </c>
      <c r="P38" t="s">
        <v>76</v>
      </c>
      <c r="Q38" s="70">
        <v>5.0700000000000002E-2</v>
      </c>
      <c r="R38" s="70">
        <v>5.0700000000000002E-2</v>
      </c>
      <c r="S38" s="70">
        <v>2.0788999999999998E-2</v>
      </c>
      <c r="T38" s="70">
        <v>6.0000000000000001E-3</v>
      </c>
      <c r="U38" s="71">
        <v>7</v>
      </c>
      <c r="V38" s="71">
        <f t="shared" si="0"/>
        <v>7.0000000000000001E-3</v>
      </c>
    </row>
    <row r="39" spans="1:22" x14ac:dyDescent="0.25">
      <c r="A39">
        <v>37</v>
      </c>
      <c r="B39" s="14" t="s">
        <v>30</v>
      </c>
      <c r="C39" t="s">
        <v>77</v>
      </c>
      <c r="D39" s="16"/>
      <c r="E39" s="16"/>
      <c r="F39" s="16"/>
      <c r="G39" s="16"/>
      <c r="H39" s="16"/>
      <c r="I39" s="16"/>
      <c r="J39" s="16"/>
      <c r="K39" s="70" t="str">
        <f>IF($C39='4. Feuille pour le conseil'!$C$5,'4. Feuille pour le conseil'!$C$18,"")</f>
        <v/>
      </c>
      <c r="L39" s="70" t="str">
        <f>IF($C39='4. Feuille pour le conseil'!$C$5,'4. Feuille pour le conseil'!$C$19,"")</f>
        <v/>
      </c>
      <c r="M39" s="72" t="str">
        <f>IF($C39='4. Feuille pour le conseil'!$C$5,'4. Feuille pour le conseil'!$C$21,"")</f>
        <v/>
      </c>
      <c r="N39" s="72" t="str">
        <f>IF($C39='4. Feuille pour le conseil'!$C$5,'4. Feuille pour le conseil'!$C$28,"")</f>
        <v/>
      </c>
      <c r="O39" s="72" t="str">
        <f>IF($C39='4. Feuille pour le conseil'!$C$5,'4. Feuille pour le conseil'!#REF!,"")</f>
        <v/>
      </c>
      <c r="P39" t="s">
        <v>77</v>
      </c>
      <c r="Q39" s="70">
        <v>4.2900000000000001E-2</v>
      </c>
      <c r="R39" s="70">
        <v>4.2900000000000001E-2</v>
      </c>
      <c r="S39" s="70">
        <v>1.6799000000000001E-2</v>
      </c>
      <c r="T39" s="70">
        <v>4.0000000000000001E-3</v>
      </c>
      <c r="U39" s="71">
        <v>4</v>
      </c>
      <c r="V39" s="71">
        <f t="shared" si="0"/>
        <v>4.0000000000000001E-3</v>
      </c>
    </row>
    <row r="40" spans="1:22" x14ac:dyDescent="0.25">
      <c r="A40">
        <v>38</v>
      </c>
      <c r="B40" s="14" t="s">
        <v>31</v>
      </c>
      <c r="C40" t="s">
        <v>78</v>
      </c>
      <c r="D40" s="16"/>
      <c r="E40" s="16"/>
      <c r="F40" s="16"/>
      <c r="G40" s="16"/>
      <c r="H40" s="16"/>
      <c r="I40" s="16"/>
      <c r="J40" s="16"/>
      <c r="K40" s="70" t="str">
        <f>IF($C40='4. Feuille pour le conseil'!$C$5,'4. Feuille pour le conseil'!$C$18,"")</f>
        <v/>
      </c>
      <c r="L40" s="70" t="str">
        <f>IF($C40='4. Feuille pour le conseil'!$C$5,'4. Feuille pour le conseil'!$C$19,"")</f>
        <v/>
      </c>
      <c r="M40" s="72" t="str">
        <f>IF($C40='4. Feuille pour le conseil'!$C$5,'4. Feuille pour le conseil'!$C$21,"")</f>
        <v/>
      </c>
      <c r="N40" s="72" t="str">
        <f>IF($C40='4. Feuille pour le conseil'!$C$5,'4. Feuille pour le conseil'!$C$28,"")</f>
        <v/>
      </c>
      <c r="O40" s="72" t="str">
        <f>IF($C40='4. Feuille pour le conseil'!$C$5,'4. Feuille pour le conseil'!#REF!,"")</f>
        <v/>
      </c>
      <c r="P40" t="s">
        <v>78</v>
      </c>
      <c r="Q40" s="70">
        <v>0.21029999999999999</v>
      </c>
      <c r="R40" s="70">
        <v>0.21029999999999999</v>
      </c>
      <c r="S40" s="70">
        <v>9.6697000000000005E-2</v>
      </c>
      <c r="T40" s="70">
        <v>1.7999999999999999E-2</v>
      </c>
      <c r="U40" s="71">
        <v>22</v>
      </c>
      <c r="V40" s="71">
        <f t="shared" si="0"/>
        <v>2.1999999999999999E-2</v>
      </c>
    </row>
    <row r="41" spans="1:22" x14ac:dyDescent="0.25">
      <c r="A41">
        <v>39</v>
      </c>
      <c r="B41" s="14" t="s">
        <v>32</v>
      </c>
      <c r="C41" t="s">
        <v>79</v>
      </c>
      <c r="D41" s="16"/>
      <c r="E41" s="16"/>
      <c r="F41" s="16"/>
      <c r="G41" s="16"/>
      <c r="H41" s="16"/>
      <c r="I41" s="16"/>
      <c r="J41" s="16"/>
      <c r="K41" s="70" t="str">
        <f>IF($C41='4. Feuille pour le conseil'!$C$5,'4. Feuille pour le conseil'!$C$18,"")</f>
        <v/>
      </c>
      <c r="L41" s="70" t="str">
        <f>IF($C41='4. Feuille pour le conseil'!$C$5,'4. Feuille pour le conseil'!$C$19,"")</f>
        <v/>
      </c>
      <c r="M41" s="72" t="str">
        <f>IF($C41='4. Feuille pour le conseil'!$C$5,'4. Feuille pour le conseil'!$C$21,"")</f>
        <v/>
      </c>
      <c r="N41" s="72" t="str">
        <f>IF($C41='4. Feuille pour le conseil'!$C$5,'4. Feuille pour le conseil'!$C$28,"")</f>
        <v/>
      </c>
      <c r="O41" s="72" t="str">
        <f>IF($C41='4. Feuille pour le conseil'!$C$5,'4. Feuille pour le conseil'!#REF!,"")</f>
        <v/>
      </c>
      <c r="P41" t="s">
        <v>79</v>
      </c>
      <c r="Q41" s="70">
        <v>7.7700000000000005E-2</v>
      </c>
      <c r="R41" s="70">
        <v>7.7700000000000005E-2</v>
      </c>
      <c r="S41" s="70">
        <v>2.5885999999999999E-2</v>
      </c>
      <c r="T41" s="70">
        <v>5.0000000000000001E-3</v>
      </c>
      <c r="U41" s="71">
        <v>7</v>
      </c>
      <c r="V41" s="71">
        <f t="shared" si="0"/>
        <v>7.0000000000000001E-3</v>
      </c>
    </row>
    <row r="42" spans="1:22" x14ac:dyDescent="0.25">
      <c r="A42">
        <v>40</v>
      </c>
      <c r="B42" s="14">
        <v>35</v>
      </c>
      <c r="C42" t="s">
        <v>80</v>
      </c>
      <c r="D42" s="16"/>
      <c r="E42" s="16"/>
      <c r="F42" s="16"/>
      <c r="G42" s="16"/>
      <c r="H42" s="16"/>
      <c r="I42" s="16"/>
      <c r="J42" s="16"/>
      <c r="K42" s="70" t="str">
        <f>IF($C42='4. Feuille pour le conseil'!$C$5,'4. Feuille pour le conseil'!$C$18,"")</f>
        <v/>
      </c>
      <c r="L42" s="70" t="str">
        <f>IF($C42='4. Feuille pour le conseil'!$C$5,'4. Feuille pour le conseil'!$C$19,"")</f>
        <v/>
      </c>
      <c r="M42" s="72" t="str">
        <f>IF($C42='4. Feuille pour le conseil'!$C$5,'4. Feuille pour le conseil'!$C$21,"")</f>
        <v/>
      </c>
      <c r="N42" s="72" t="str">
        <f>IF($C42='4. Feuille pour le conseil'!$C$5,'4. Feuille pour le conseil'!$C$28,"")</f>
        <v/>
      </c>
      <c r="O42" s="72" t="str">
        <f>IF($C42='4. Feuille pour le conseil'!$C$5,'4. Feuille pour le conseil'!#REF!,"")</f>
        <v/>
      </c>
      <c r="P42" t="s">
        <v>80</v>
      </c>
      <c r="Q42" s="70">
        <v>0.1245</v>
      </c>
      <c r="R42" s="70">
        <v>0.1245</v>
      </c>
      <c r="S42" s="70">
        <v>6.7335000000000006E-2</v>
      </c>
      <c r="T42" s="70">
        <v>1.2999999999999999E-2</v>
      </c>
      <c r="U42" s="71">
        <v>15</v>
      </c>
      <c r="V42" s="71">
        <f t="shared" si="0"/>
        <v>1.4999999999999999E-2</v>
      </c>
    </row>
    <row r="43" spans="1:22" x14ac:dyDescent="0.25">
      <c r="A43">
        <v>41</v>
      </c>
      <c r="B43" s="14">
        <v>36</v>
      </c>
      <c r="C43" t="s">
        <v>81</v>
      </c>
      <c r="D43" s="16"/>
      <c r="E43" s="16"/>
      <c r="F43" s="16"/>
      <c r="G43" s="16"/>
      <c r="H43" s="16"/>
      <c r="I43" s="16"/>
      <c r="J43" s="16"/>
      <c r="K43" s="70" t="str">
        <f>IF($C43='4. Feuille pour le conseil'!$C$5,'4. Feuille pour le conseil'!$C$18,"")</f>
        <v/>
      </c>
      <c r="L43" s="70" t="str">
        <f>IF($C43='4. Feuille pour le conseil'!$C$5,'4. Feuille pour le conseil'!$C$19,"")</f>
        <v/>
      </c>
      <c r="M43" s="72" t="str">
        <f>IF($C43='4. Feuille pour le conseil'!$C$5,'4. Feuille pour le conseil'!$C$21,"")</f>
        <v/>
      </c>
      <c r="N43" s="72" t="str">
        <f>IF($C43='4. Feuille pour le conseil'!$C$5,'4. Feuille pour le conseil'!$C$28,"")</f>
        <v/>
      </c>
      <c r="O43" s="72" t="str">
        <f>IF($C43='4. Feuille pour le conseil'!$C$5,'4. Feuille pour le conseil'!#REF!,"")</f>
        <v/>
      </c>
      <c r="P43" t="s">
        <v>81</v>
      </c>
      <c r="Q43" s="70">
        <v>0.1583</v>
      </c>
      <c r="R43" s="70">
        <v>0.1583</v>
      </c>
      <c r="S43" s="70">
        <v>6.6228999999999996E-2</v>
      </c>
      <c r="T43" s="70">
        <v>1.2999999999999999E-2</v>
      </c>
      <c r="U43" s="71">
        <v>52</v>
      </c>
      <c r="V43" s="71">
        <f t="shared" si="0"/>
        <v>5.1999999999999998E-2</v>
      </c>
    </row>
    <row r="44" spans="1:22" x14ac:dyDescent="0.25">
      <c r="A44">
        <v>42</v>
      </c>
      <c r="B44" s="14">
        <v>37</v>
      </c>
      <c r="C44" t="s">
        <v>82</v>
      </c>
      <c r="D44" s="16"/>
      <c r="E44" s="16"/>
      <c r="F44" s="16"/>
      <c r="G44" s="16"/>
      <c r="H44" s="16"/>
      <c r="I44" s="16"/>
      <c r="J44" s="16"/>
      <c r="K44" s="70" t="str">
        <f>IF($C44='4. Feuille pour le conseil'!$C$5,'4. Feuille pour le conseil'!$C$18,"")</f>
        <v/>
      </c>
      <c r="L44" s="70" t="str">
        <f>IF($C44='4. Feuille pour le conseil'!$C$5,'4. Feuille pour le conseil'!$C$19,"")</f>
        <v/>
      </c>
      <c r="M44" s="72" t="str">
        <f>IF($C44='4. Feuille pour le conseil'!$C$5,'4. Feuille pour le conseil'!$C$21,"")</f>
        <v/>
      </c>
      <c r="N44" s="72" t="str">
        <f>IF($C44='4. Feuille pour le conseil'!$C$5,'4. Feuille pour le conseil'!$C$28,"")</f>
        <v/>
      </c>
      <c r="O44" s="72" t="str">
        <f>IF($C44='4. Feuille pour le conseil'!$C$5,'4. Feuille pour le conseil'!#REF!,"")</f>
        <v/>
      </c>
      <c r="P44" t="s">
        <v>82</v>
      </c>
      <c r="Q44" s="70">
        <v>0.45450000000000002</v>
      </c>
      <c r="R44" s="70">
        <v>0.45450000000000002</v>
      </c>
      <c r="S44" s="70">
        <v>0.28309000000000001</v>
      </c>
      <c r="T44" s="70">
        <v>0.04</v>
      </c>
      <c r="U44" s="71">
        <v>167</v>
      </c>
      <c r="V44" s="71">
        <f t="shared" si="0"/>
        <v>0.16700000000000001</v>
      </c>
    </row>
    <row r="45" spans="1:22" x14ac:dyDescent="0.25">
      <c r="A45">
        <v>43</v>
      </c>
      <c r="B45" s="14">
        <v>38</v>
      </c>
      <c r="C45" t="s">
        <v>3</v>
      </c>
      <c r="D45" s="16"/>
      <c r="E45" s="16"/>
      <c r="F45" s="16"/>
      <c r="G45" s="16"/>
      <c r="H45" s="16"/>
      <c r="I45" s="16"/>
      <c r="J45" s="16"/>
      <c r="K45" s="70" t="str">
        <f>IF($C45='4. Feuille pour le conseil'!$C$5,'4. Feuille pour le conseil'!$C$18,"")</f>
        <v/>
      </c>
      <c r="L45" s="70" t="str">
        <f>IF($C45='4. Feuille pour le conseil'!$C$5,'4. Feuille pour le conseil'!$C$19,"")</f>
        <v/>
      </c>
      <c r="M45" s="72" t="str">
        <f>IF($C45='4. Feuille pour le conseil'!$C$5,'4. Feuille pour le conseil'!$C$21,"")</f>
        <v/>
      </c>
      <c r="N45" s="72" t="str">
        <f>IF($C45='4. Feuille pour le conseil'!$C$5,'4. Feuille pour le conseil'!$C$28,"")</f>
        <v/>
      </c>
      <c r="O45" s="72" t="str">
        <f>IF($C45='4. Feuille pour le conseil'!$C$5,'4. Feuille pour le conseil'!#REF!,"")</f>
        <v/>
      </c>
      <c r="P45" t="s">
        <v>3</v>
      </c>
      <c r="Q45" s="70">
        <v>0.52380000000000004</v>
      </c>
      <c r="R45" s="70">
        <v>0.52380000000000004</v>
      </c>
      <c r="S45" s="70">
        <v>0.30314200000000002</v>
      </c>
      <c r="T45" s="70">
        <v>0.05</v>
      </c>
      <c r="U45" s="71">
        <v>69</v>
      </c>
      <c r="V45" s="71">
        <f t="shared" si="0"/>
        <v>6.9000000000000006E-2</v>
      </c>
    </row>
    <row r="46" spans="1:22" x14ac:dyDescent="0.25">
      <c r="A46">
        <v>44</v>
      </c>
      <c r="B46" s="14">
        <v>39</v>
      </c>
      <c r="C46" t="s">
        <v>83</v>
      </c>
      <c r="D46" s="16"/>
      <c r="E46" s="16"/>
      <c r="F46" s="16"/>
      <c r="G46" s="16"/>
      <c r="H46" s="16"/>
      <c r="I46" s="16"/>
      <c r="J46" s="16"/>
      <c r="K46" s="70" t="str">
        <f>IF($C46='4. Feuille pour le conseil'!$C$5,'4. Feuille pour le conseil'!$C$18,"")</f>
        <v/>
      </c>
      <c r="L46" s="70" t="str">
        <f>IF($C46='4. Feuille pour le conseil'!$C$5,'4. Feuille pour le conseil'!$C$19,"")</f>
        <v/>
      </c>
      <c r="M46" s="72" t="str">
        <f>IF($C46='4. Feuille pour le conseil'!$C$5,'4. Feuille pour le conseil'!$C$21,"")</f>
        <v/>
      </c>
      <c r="N46" s="72" t="str">
        <f>IF($C46='4. Feuille pour le conseil'!$C$5,'4. Feuille pour le conseil'!$C$28,"")</f>
        <v/>
      </c>
      <c r="O46" s="72" t="str">
        <f>IF($C46='4. Feuille pour le conseil'!$C$5,'4. Feuille pour le conseil'!#REF!,"")</f>
        <v/>
      </c>
      <c r="P46" t="s">
        <v>83</v>
      </c>
      <c r="Q46" s="70">
        <v>0.22700000000000001</v>
      </c>
      <c r="R46" s="70">
        <v>0.22700000000000001</v>
      </c>
      <c r="S46" s="70">
        <v>0.12596599999999999</v>
      </c>
      <c r="T46" s="70">
        <v>2.1000000000000001E-2</v>
      </c>
      <c r="U46" s="71">
        <v>75</v>
      </c>
      <c r="V46" s="71">
        <f t="shared" si="0"/>
        <v>7.4999999999999997E-2</v>
      </c>
    </row>
    <row r="47" spans="1:22" x14ac:dyDescent="0.25">
      <c r="A47">
        <v>45</v>
      </c>
      <c r="B47" s="14">
        <v>40</v>
      </c>
      <c r="C47" t="s">
        <v>84</v>
      </c>
      <c r="D47" s="16"/>
      <c r="E47" s="16"/>
      <c r="F47" s="16"/>
      <c r="G47" s="16"/>
      <c r="H47" s="16"/>
      <c r="I47" s="16"/>
      <c r="J47" s="16"/>
      <c r="K47" s="70" t="str">
        <f>IF($C47='4. Feuille pour le conseil'!$C$5,'4. Feuille pour le conseil'!$C$18,"")</f>
        <v/>
      </c>
      <c r="L47" s="70" t="str">
        <f>IF($C47='4. Feuille pour le conseil'!$C$5,'4. Feuille pour le conseil'!$C$19,"")</f>
        <v/>
      </c>
      <c r="M47" s="72" t="str">
        <f>IF($C47='4. Feuille pour le conseil'!$C$5,'4. Feuille pour le conseil'!$C$21,"")</f>
        <v/>
      </c>
      <c r="N47" s="72" t="str">
        <f>IF($C47='4. Feuille pour le conseil'!$C$5,'4. Feuille pour le conseil'!$C$28,"")</f>
        <v/>
      </c>
      <c r="O47" s="72" t="str">
        <f>IF($C47='4. Feuille pour le conseil'!$C$5,'4. Feuille pour le conseil'!#REF!,"")</f>
        <v/>
      </c>
      <c r="P47" t="s">
        <v>84</v>
      </c>
      <c r="Q47" s="70">
        <v>2.0247000000000002</v>
      </c>
      <c r="R47" s="70">
        <v>2.0247000000000002</v>
      </c>
      <c r="S47" s="70">
        <v>1.2219199999999999</v>
      </c>
      <c r="T47" s="70">
        <v>0.20300000000000001</v>
      </c>
      <c r="U47" s="71">
        <v>1766</v>
      </c>
      <c r="V47" s="71">
        <f t="shared" si="0"/>
        <v>1.766</v>
      </c>
    </row>
    <row r="48" spans="1:22" x14ac:dyDescent="0.25">
      <c r="A48">
        <v>46</v>
      </c>
      <c r="B48" s="14">
        <v>41</v>
      </c>
      <c r="C48" t="s">
        <v>85</v>
      </c>
      <c r="D48" s="16"/>
      <c r="E48" s="16"/>
      <c r="F48" s="16"/>
      <c r="G48" s="16"/>
      <c r="H48" s="16"/>
      <c r="I48" s="16"/>
      <c r="J48" s="16"/>
      <c r="K48" s="70" t="str">
        <f>IF($C48='4. Feuille pour le conseil'!$C$5,'4. Feuille pour le conseil'!$C$18,"")</f>
        <v/>
      </c>
      <c r="L48" s="70" t="str">
        <f>IF($C48='4. Feuille pour le conseil'!$C$5,'4. Feuille pour le conseil'!$C$19,"")</f>
        <v/>
      </c>
      <c r="M48" s="72" t="str">
        <f>IF($C48='4. Feuille pour le conseil'!$C$5,'4. Feuille pour le conseil'!$C$21,"")</f>
        <v/>
      </c>
      <c r="N48" s="72" t="str">
        <f>IF($C48='4. Feuille pour le conseil'!$C$5,'4. Feuille pour le conseil'!$C$28,"")</f>
        <v/>
      </c>
      <c r="O48" s="72" t="str">
        <f>IF($C48='4. Feuille pour le conseil'!$C$5,'4. Feuille pour le conseil'!#REF!,"")</f>
        <v/>
      </c>
      <c r="P48" t="s">
        <v>85</v>
      </c>
      <c r="Q48" s="70">
        <v>0.3679</v>
      </c>
      <c r="R48" s="70">
        <v>0.3679</v>
      </c>
      <c r="S48" s="70">
        <v>0.211308</v>
      </c>
      <c r="T48" s="70">
        <v>3.2000000000000001E-2</v>
      </c>
      <c r="U48" s="71">
        <v>39</v>
      </c>
      <c r="V48" s="71">
        <f t="shared" si="0"/>
        <v>3.9E-2</v>
      </c>
    </row>
    <row r="49" spans="1:22" x14ac:dyDescent="0.25">
      <c r="A49">
        <v>47</v>
      </c>
      <c r="B49" s="14">
        <v>42</v>
      </c>
      <c r="C49" t="s">
        <v>86</v>
      </c>
      <c r="D49" s="16"/>
      <c r="E49" s="16"/>
      <c r="F49" s="16"/>
      <c r="G49" s="16"/>
      <c r="H49" s="16"/>
      <c r="I49" s="16"/>
      <c r="J49" s="16"/>
      <c r="K49" s="70" t="str">
        <f>IF($C49='4. Feuille pour le conseil'!$C$5,'4. Feuille pour le conseil'!$C$18,"")</f>
        <v/>
      </c>
      <c r="L49" s="70" t="str">
        <f>IF($C49='4. Feuille pour le conseil'!$C$5,'4. Feuille pour le conseil'!$C$19,"")</f>
        <v/>
      </c>
      <c r="M49" s="72" t="str">
        <f>IF($C49='4. Feuille pour le conseil'!$C$5,'4. Feuille pour le conseil'!$C$21,"")</f>
        <v/>
      </c>
      <c r="N49" s="72" t="str">
        <f>IF($C49='4. Feuille pour le conseil'!$C$5,'4. Feuille pour le conseil'!$C$28,"")</f>
        <v/>
      </c>
      <c r="O49" s="72" t="str">
        <f>IF($C49='4. Feuille pour le conseil'!$C$5,'4. Feuille pour le conseil'!#REF!,"")</f>
        <v/>
      </c>
      <c r="P49" t="s">
        <v>86</v>
      </c>
      <c r="Q49" s="70">
        <v>1.0269999999999999</v>
      </c>
      <c r="R49" s="70">
        <v>1.0269999999999999</v>
      </c>
      <c r="S49" s="70">
        <v>0.69728900000000005</v>
      </c>
      <c r="T49" s="70">
        <v>0.14099999999999999</v>
      </c>
      <c r="U49" s="71">
        <v>499</v>
      </c>
      <c r="V49" s="71">
        <f t="shared" si="0"/>
        <v>0.499</v>
      </c>
    </row>
    <row r="50" spans="1:22" x14ac:dyDescent="0.25">
      <c r="A50">
        <v>48</v>
      </c>
      <c r="B50" s="14">
        <v>43</v>
      </c>
      <c r="C50" t="s">
        <v>87</v>
      </c>
      <c r="D50" s="16"/>
      <c r="E50" s="16"/>
      <c r="F50" s="16"/>
      <c r="G50" s="16"/>
      <c r="H50" s="16"/>
      <c r="I50" s="16"/>
      <c r="J50" s="16"/>
      <c r="K50" s="70" t="str">
        <f>IF($C50='4. Feuille pour le conseil'!$C$5,'4. Feuille pour le conseil'!$C$18,"")</f>
        <v/>
      </c>
      <c r="L50" s="70" t="str">
        <f>IF($C50='4. Feuille pour le conseil'!$C$5,'4. Feuille pour le conseil'!$C$19,"")</f>
        <v/>
      </c>
      <c r="M50" s="72" t="str">
        <f>IF($C50='4. Feuille pour le conseil'!$C$5,'4. Feuille pour le conseil'!$C$21,"")</f>
        <v/>
      </c>
      <c r="N50" s="72" t="str">
        <f>IF($C50='4. Feuille pour le conseil'!$C$5,'4. Feuille pour le conseil'!$C$28,"")</f>
        <v/>
      </c>
      <c r="O50" s="72" t="str">
        <f>IF($C50='4. Feuille pour le conseil'!$C$5,'4. Feuille pour le conseil'!#REF!,"")</f>
        <v/>
      </c>
      <c r="P50" t="s">
        <v>87</v>
      </c>
      <c r="Q50" s="70">
        <v>1.7021999999999999</v>
      </c>
      <c r="R50" s="70">
        <v>1.7021999999999999</v>
      </c>
      <c r="S50" s="70">
        <v>1.0343929999999999</v>
      </c>
      <c r="T50" s="70">
        <v>0.13100000000000001</v>
      </c>
      <c r="U50" s="71">
        <v>160</v>
      </c>
      <c r="V50" s="71">
        <f t="shared" si="0"/>
        <v>0.16</v>
      </c>
    </row>
    <row r="51" spans="1:22" x14ac:dyDescent="0.25">
      <c r="A51">
        <v>49</v>
      </c>
      <c r="B51" s="14">
        <v>44</v>
      </c>
      <c r="C51" t="s">
        <v>88</v>
      </c>
      <c r="D51" s="16"/>
      <c r="E51" s="16"/>
      <c r="F51" s="16"/>
      <c r="G51" s="16"/>
      <c r="H51" s="16"/>
      <c r="I51" s="16"/>
      <c r="J51" s="16"/>
      <c r="K51" s="70" t="str">
        <f>IF($C51='4. Feuille pour le conseil'!$C$5,'4. Feuille pour le conseil'!$C$18,"")</f>
        <v/>
      </c>
      <c r="L51" s="70" t="str">
        <f>IF($C51='4. Feuille pour le conseil'!$C$5,'4. Feuille pour le conseil'!$C$19,"")</f>
        <v/>
      </c>
      <c r="M51" s="72" t="str">
        <f>IF($C51='4. Feuille pour le conseil'!$C$5,'4. Feuille pour le conseil'!$C$21,"")</f>
        <v/>
      </c>
      <c r="N51" s="72" t="str">
        <f>IF($C51='4. Feuille pour le conseil'!$C$5,'4. Feuille pour le conseil'!$C$28,"")</f>
        <v/>
      </c>
      <c r="O51" s="72" t="str">
        <f>IF($C51='4. Feuille pour le conseil'!$C$5,'4. Feuille pour le conseil'!#REF!,"")</f>
        <v/>
      </c>
      <c r="P51" t="s">
        <v>88</v>
      </c>
      <c r="Q51" s="70">
        <v>0.50039999999999996</v>
      </c>
      <c r="R51" s="70">
        <v>0.50039999999999996</v>
      </c>
      <c r="S51" s="70">
        <v>0.31176100000000001</v>
      </c>
      <c r="T51" s="70">
        <v>5.5E-2</v>
      </c>
      <c r="U51" s="71">
        <v>72</v>
      </c>
      <c r="V51" s="71">
        <f t="shared" si="0"/>
        <v>7.1999999999999995E-2</v>
      </c>
    </row>
    <row r="52" spans="1:22" x14ac:dyDescent="0.25">
      <c r="A52">
        <v>50</v>
      </c>
      <c r="B52" s="14">
        <v>45</v>
      </c>
      <c r="C52" t="s">
        <v>89</v>
      </c>
      <c r="D52" s="16"/>
      <c r="E52" s="16"/>
      <c r="F52" s="16"/>
      <c r="G52" s="16"/>
      <c r="H52" s="16"/>
      <c r="I52" s="16"/>
      <c r="J52" s="16"/>
      <c r="K52" s="70" t="str">
        <f>IF($C52='4. Feuille pour le conseil'!$C$5,'4. Feuille pour le conseil'!$C$18,"")</f>
        <v/>
      </c>
      <c r="L52" s="70" t="str">
        <f>IF($C52='4. Feuille pour le conseil'!$C$5,'4. Feuille pour le conseil'!$C$19,"")</f>
        <v/>
      </c>
      <c r="M52" s="72" t="str">
        <f>IF($C52='4. Feuille pour le conseil'!$C$5,'4. Feuille pour le conseil'!$C$21,"")</f>
        <v/>
      </c>
      <c r="N52" s="72" t="str">
        <f>IF($C52='4. Feuille pour le conseil'!$C$5,'4. Feuille pour le conseil'!$C$28,"")</f>
        <v/>
      </c>
      <c r="O52" s="72" t="str">
        <f>IF($C52='4. Feuille pour le conseil'!$C$5,'4. Feuille pour le conseil'!#REF!,"")</f>
        <v/>
      </c>
      <c r="P52" t="s">
        <v>89</v>
      </c>
      <c r="Q52" s="70">
        <v>0.47110000000000002</v>
      </c>
      <c r="R52" s="70">
        <v>0.47110000000000002</v>
      </c>
      <c r="S52" s="70">
        <v>0.29539599999999999</v>
      </c>
      <c r="T52" s="70">
        <v>4.7E-2</v>
      </c>
      <c r="U52" s="71">
        <v>98</v>
      </c>
      <c r="V52" s="71">
        <f t="shared" si="0"/>
        <v>9.8000000000000004E-2</v>
      </c>
    </row>
    <row r="53" spans="1:22" x14ac:dyDescent="0.25">
      <c r="A53">
        <v>51</v>
      </c>
      <c r="B53" s="14">
        <v>46</v>
      </c>
      <c r="C53" t="s">
        <v>90</v>
      </c>
      <c r="D53" s="16"/>
      <c r="E53" s="16"/>
      <c r="F53" s="16"/>
      <c r="G53" s="16"/>
      <c r="H53" s="16"/>
      <c r="I53" s="16"/>
      <c r="J53" s="16"/>
      <c r="K53" s="70" t="str">
        <f>IF($C53='4. Feuille pour le conseil'!$C$5,'4. Feuille pour le conseil'!$C$18,"")</f>
        <v/>
      </c>
      <c r="L53" s="70" t="str">
        <f>IF($C53='4. Feuille pour le conseil'!$C$5,'4. Feuille pour le conseil'!$C$19,"")</f>
        <v/>
      </c>
      <c r="M53" s="72" t="str">
        <f>IF($C53='4. Feuille pour le conseil'!$C$5,'4. Feuille pour le conseil'!$C$21,"")</f>
        <v/>
      </c>
      <c r="N53" s="72" t="str">
        <f>IF($C53='4. Feuille pour le conseil'!$C$5,'4. Feuille pour le conseil'!$C$28,"")</f>
        <v/>
      </c>
      <c r="O53" s="72" t="str">
        <f>IF($C53='4. Feuille pour le conseil'!$C$5,'4. Feuille pour le conseil'!#REF!,"")</f>
        <v/>
      </c>
      <c r="P53" t="s">
        <v>90</v>
      </c>
      <c r="Q53" s="70">
        <v>0.58199999999999996</v>
      </c>
      <c r="R53" s="70">
        <v>0.58199999999999996</v>
      </c>
      <c r="S53" s="70">
        <v>0.50331700000000001</v>
      </c>
      <c r="T53" s="70">
        <v>7.6999999999999999E-2</v>
      </c>
      <c r="U53" s="71">
        <v>105</v>
      </c>
      <c r="V53" s="71">
        <f t="shared" si="0"/>
        <v>0.105</v>
      </c>
    </row>
    <row r="54" spans="1:22" x14ac:dyDescent="0.25">
      <c r="A54">
        <v>52</v>
      </c>
      <c r="B54" s="14">
        <v>47</v>
      </c>
      <c r="C54" t="s">
        <v>91</v>
      </c>
      <c r="D54" s="16"/>
      <c r="E54" s="16"/>
      <c r="F54" s="16"/>
      <c r="G54" s="16"/>
      <c r="H54" s="16"/>
      <c r="I54" s="16"/>
      <c r="J54" s="16"/>
      <c r="K54" s="70" t="str">
        <f>IF($C54='4. Feuille pour le conseil'!$C$5,'4. Feuille pour le conseil'!$C$18,"")</f>
        <v/>
      </c>
      <c r="L54" s="70" t="str">
        <f>IF($C54='4. Feuille pour le conseil'!$C$5,'4. Feuille pour le conseil'!$C$19,"")</f>
        <v/>
      </c>
      <c r="M54" s="72" t="str">
        <f>IF($C54='4. Feuille pour le conseil'!$C$5,'4. Feuille pour le conseil'!$C$21,"")</f>
        <v/>
      </c>
      <c r="N54" s="72" t="str">
        <f>IF($C54='4. Feuille pour le conseil'!$C$5,'4. Feuille pour le conseil'!$C$28,"")</f>
        <v/>
      </c>
      <c r="O54" s="72" t="str">
        <f>IF($C54='4. Feuille pour le conseil'!$C$5,'4. Feuille pour le conseil'!#REF!,"")</f>
        <v/>
      </c>
      <c r="P54" t="s">
        <v>91</v>
      </c>
      <c r="Q54" s="70">
        <v>0.56779999999999997</v>
      </c>
      <c r="R54" s="70">
        <v>0.56779999999999997</v>
      </c>
      <c r="S54" s="70">
        <v>0.41858099999999998</v>
      </c>
      <c r="T54" s="70">
        <v>7.0000000000000007E-2</v>
      </c>
      <c r="U54" s="71">
        <v>283</v>
      </c>
      <c r="V54" s="71">
        <f t="shared" si="0"/>
        <v>0.28299999999999997</v>
      </c>
    </row>
    <row r="55" spans="1:22" x14ac:dyDescent="0.25">
      <c r="A55">
        <v>53</v>
      </c>
      <c r="B55" s="14">
        <v>48</v>
      </c>
      <c r="C55" t="s">
        <v>92</v>
      </c>
      <c r="D55" s="16"/>
      <c r="E55" s="16"/>
      <c r="F55" s="16"/>
      <c r="G55" s="16"/>
      <c r="H55" s="16"/>
      <c r="I55" s="16"/>
      <c r="J55" s="16"/>
      <c r="K55" s="70" t="str">
        <f>IF($C55='4. Feuille pour le conseil'!$C$5,'4. Feuille pour le conseil'!$C$18,"")</f>
        <v/>
      </c>
      <c r="L55" s="70" t="str">
        <f>IF($C55='4. Feuille pour le conseil'!$C$5,'4. Feuille pour le conseil'!$C$19,"")</f>
        <v/>
      </c>
      <c r="M55" s="72" t="str">
        <f>IF($C55='4. Feuille pour le conseil'!$C$5,'4. Feuille pour le conseil'!$C$21,"")</f>
        <v/>
      </c>
      <c r="N55" s="72" t="str">
        <f>IF($C55='4. Feuille pour le conseil'!$C$5,'4. Feuille pour le conseil'!$C$28,"")</f>
        <v/>
      </c>
      <c r="O55" s="72" t="str">
        <f>IF($C55='4. Feuille pour le conseil'!$C$5,'4. Feuille pour le conseil'!#REF!,"")</f>
        <v/>
      </c>
      <c r="P55" t="s">
        <v>92</v>
      </c>
      <c r="Q55" s="70">
        <v>0.20699999999999999</v>
      </c>
      <c r="R55" s="70">
        <v>0.20699999999999999</v>
      </c>
      <c r="S55" s="70">
        <v>0.108067</v>
      </c>
      <c r="T55" s="70">
        <v>0.02</v>
      </c>
      <c r="U55" s="71">
        <v>25</v>
      </c>
      <c r="V55" s="71">
        <f t="shared" si="0"/>
        <v>2.5000000000000001E-2</v>
      </c>
    </row>
    <row r="56" spans="1:22" x14ac:dyDescent="0.25">
      <c r="A56">
        <v>54</v>
      </c>
      <c r="B56" s="14">
        <v>49</v>
      </c>
      <c r="C56" t="s">
        <v>93</v>
      </c>
      <c r="D56" s="16"/>
      <c r="E56" s="16"/>
      <c r="F56" s="16"/>
      <c r="G56" s="16"/>
      <c r="H56" s="16"/>
      <c r="I56" s="16"/>
      <c r="J56" s="16"/>
      <c r="K56" s="70" t="str">
        <f>IF($C56='4. Feuille pour le conseil'!$C$5,'4. Feuille pour le conseil'!$C$18,"")</f>
        <v/>
      </c>
      <c r="L56" s="70" t="str">
        <f>IF($C56='4. Feuille pour le conseil'!$C$5,'4. Feuille pour le conseil'!$C$19,"")</f>
        <v/>
      </c>
      <c r="M56" s="72" t="str">
        <f>IF($C56='4. Feuille pour le conseil'!$C$5,'4. Feuille pour le conseil'!$C$21,"")</f>
        <v/>
      </c>
      <c r="N56" s="72" t="str">
        <f>IF($C56='4. Feuille pour le conseil'!$C$5,'4. Feuille pour le conseil'!$C$28,"")</f>
        <v/>
      </c>
      <c r="O56" s="72" t="str">
        <f>IF($C56='4. Feuille pour le conseil'!$C$5,'4. Feuille pour le conseil'!#REF!,"")</f>
        <v/>
      </c>
      <c r="P56" t="s">
        <v>93</v>
      </c>
      <c r="Q56" s="70">
        <v>0.50080000000000002</v>
      </c>
      <c r="R56" s="70">
        <v>0.50080000000000002</v>
      </c>
      <c r="S56" s="70">
        <v>0.34432600000000002</v>
      </c>
      <c r="T56" s="70">
        <v>5.1999999999999998E-2</v>
      </c>
      <c r="U56" s="71">
        <v>69</v>
      </c>
      <c r="V56" s="71">
        <f t="shared" si="0"/>
        <v>6.9000000000000006E-2</v>
      </c>
    </row>
    <row r="57" spans="1:22" x14ac:dyDescent="0.25">
      <c r="A57">
        <v>55</v>
      </c>
      <c r="B57" s="14">
        <v>50</v>
      </c>
      <c r="C57" t="s">
        <v>94</v>
      </c>
      <c r="D57" s="16"/>
      <c r="E57" s="16"/>
      <c r="F57" s="16"/>
      <c r="G57" s="16"/>
      <c r="H57" s="16"/>
      <c r="I57" s="16"/>
      <c r="J57" s="16"/>
      <c r="K57" s="70" t="str">
        <f>IF($C57='4. Feuille pour le conseil'!$C$5,'4. Feuille pour le conseil'!$C$18,"")</f>
        <v/>
      </c>
      <c r="L57" s="70" t="str">
        <f>IF($C57='4. Feuille pour le conseil'!$C$5,'4. Feuille pour le conseil'!$C$19,"")</f>
        <v/>
      </c>
      <c r="M57" s="72" t="str">
        <f>IF($C57='4. Feuille pour le conseil'!$C$5,'4. Feuille pour le conseil'!$C$21,"")</f>
        <v/>
      </c>
      <c r="N57" s="72" t="str">
        <f>IF($C57='4. Feuille pour le conseil'!$C$5,'4. Feuille pour le conseil'!$C$28,"")</f>
        <v/>
      </c>
      <c r="O57" s="72" t="str">
        <f>IF($C57='4. Feuille pour le conseil'!$C$5,'4. Feuille pour le conseil'!#REF!,"")</f>
        <v/>
      </c>
      <c r="P57" t="s">
        <v>94</v>
      </c>
      <c r="Q57" s="70">
        <v>0.55230000000000001</v>
      </c>
      <c r="R57" s="70">
        <v>0.55230000000000001</v>
      </c>
      <c r="S57" s="70">
        <v>0.27526099999999998</v>
      </c>
      <c r="T57" s="70">
        <v>5.7000000000000002E-2</v>
      </c>
      <c r="U57" s="71">
        <v>147</v>
      </c>
      <c r="V57" s="71">
        <f t="shared" si="0"/>
        <v>0.14699999999999999</v>
      </c>
    </row>
    <row r="58" spans="1:22" x14ac:dyDescent="0.25">
      <c r="A58">
        <v>56</v>
      </c>
      <c r="B58" s="14">
        <v>51</v>
      </c>
      <c r="C58" t="s">
        <v>95</v>
      </c>
      <c r="D58" s="16"/>
      <c r="E58" s="16"/>
      <c r="F58" s="16"/>
      <c r="G58" s="16"/>
      <c r="H58" s="16"/>
      <c r="I58" s="16"/>
      <c r="J58" s="16"/>
      <c r="K58" s="70" t="str">
        <f>IF($C58='4. Feuille pour le conseil'!$C$5,'4. Feuille pour le conseil'!$C$18,"")</f>
        <v/>
      </c>
      <c r="L58" s="70" t="str">
        <f>IF($C58='4. Feuille pour le conseil'!$C$5,'4. Feuille pour le conseil'!$C$19,"")</f>
        <v/>
      </c>
      <c r="M58" s="72" t="str">
        <f>IF($C58='4. Feuille pour le conseil'!$C$5,'4. Feuille pour le conseil'!$C$21,"")</f>
        <v/>
      </c>
      <c r="N58" s="72" t="str">
        <f>IF($C58='4. Feuille pour le conseil'!$C$5,'4. Feuille pour le conseil'!$C$28,"")</f>
        <v/>
      </c>
      <c r="O58" s="72" t="str">
        <f>IF($C58='4. Feuille pour le conseil'!$C$5,'4. Feuille pour le conseil'!#REF!,"")</f>
        <v/>
      </c>
      <c r="P58" t="s">
        <v>95</v>
      </c>
      <c r="Q58" s="70">
        <v>0.27979999999999999</v>
      </c>
      <c r="R58" s="70">
        <v>0.27979999999999999</v>
      </c>
      <c r="S58" s="70">
        <v>0.15335799999999999</v>
      </c>
      <c r="T58" s="70">
        <v>2.4E-2</v>
      </c>
      <c r="U58" s="71">
        <v>117</v>
      </c>
      <c r="V58" s="71">
        <f t="shared" si="0"/>
        <v>0.11700000000000001</v>
      </c>
    </row>
    <row r="59" spans="1:22" x14ac:dyDescent="0.25">
      <c r="A59">
        <v>57</v>
      </c>
      <c r="B59" s="14">
        <v>52</v>
      </c>
      <c r="C59" t="s">
        <v>96</v>
      </c>
      <c r="D59" s="16"/>
      <c r="E59" s="16"/>
      <c r="F59" s="16"/>
      <c r="G59" s="16"/>
      <c r="H59" s="16"/>
      <c r="I59" s="16"/>
      <c r="J59" s="16"/>
      <c r="K59" s="70" t="str">
        <f>IF($C59='4. Feuille pour le conseil'!$C$5,'4. Feuille pour le conseil'!$C$18,"")</f>
        <v/>
      </c>
      <c r="L59" s="70" t="str">
        <f>IF($C59='4. Feuille pour le conseil'!$C$5,'4. Feuille pour le conseil'!$C$19,"")</f>
        <v/>
      </c>
      <c r="M59" s="72" t="str">
        <f>IF($C59='4. Feuille pour le conseil'!$C$5,'4. Feuille pour le conseil'!$C$21,"")</f>
        <v/>
      </c>
      <c r="N59" s="72" t="str">
        <f>IF($C59='4. Feuille pour le conseil'!$C$5,'4. Feuille pour le conseil'!$C$28,"")</f>
        <v/>
      </c>
      <c r="O59" s="72" t="str">
        <f>IF($C59='4. Feuille pour le conseil'!$C$5,'4. Feuille pour le conseil'!#REF!,"")</f>
        <v/>
      </c>
      <c r="P59" t="s">
        <v>96</v>
      </c>
      <c r="Q59" s="70">
        <v>0.35439999999999999</v>
      </c>
      <c r="R59" s="70">
        <v>0.35439999999999999</v>
      </c>
      <c r="S59" s="70">
        <v>0.19218399999999999</v>
      </c>
      <c r="T59" s="70">
        <v>0.03</v>
      </c>
      <c r="U59" s="71">
        <v>178</v>
      </c>
      <c r="V59" s="71">
        <f t="shared" si="0"/>
        <v>0.17799999999999999</v>
      </c>
    </row>
    <row r="60" spans="1:22" x14ac:dyDescent="0.25">
      <c r="A60">
        <v>58</v>
      </c>
      <c r="B60" s="14">
        <v>53</v>
      </c>
      <c r="C60" t="s">
        <v>97</v>
      </c>
      <c r="D60" s="16"/>
      <c r="E60" s="16"/>
      <c r="F60" s="16"/>
      <c r="G60" s="16"/>
      <c r="H60" s="16"/>
      <c r="I60" s="16"/>
      <c r="J60" s="16"/>
      <c r="K60" s="70" t="str">
        <f>IF($C60='4. Feuille pour le conseil'!$C$5,'4. Feuille pour le conseil'!$C$18,"")</f>
        <v/>
      </c>
      <c r="L60" s="70" t="str">
        <f>IF($C60='4. Feuille pour le conseil'!$C$5,'4. Feuille pour le conseil'!$C$19,"")</f>
        <v/>
      </c>
      <c r="M60" s="72" t="str">
        <f>IF($C60='4. Feuille pour le conseil'!$C$5,'4. Feuille pour le conseil'!$C$21,"")</f>
        <v/>
      </c>
      <c r="N60" s="72" t="str">
        <f>IF($C60='4. Feuille pour le conseil'!$C$5,'4. Feuille pour le conseil'!$C$28,"")</f>
        <v/>
      </c>
      <c r="O60" s="72" t="str">
        <f>IF($C60='4. Feuille pour le conseil'!$C$5,'4. Feuille pour le conseil'!#REF!,"")</f>
        <v/>
      </c>
      <c r="P60" t="s">
        <v>97</v>
      </c>
      <c r="Q60" s="70">
        <v>0.95850000000000002</v>
      </c>
      <c r="R60" s="70">
        <v>0.95850000000000002</v>
      </c>
      <c r="S60" s="70">
        <v>0.64713699999999996</v>
      </c>
      <c r="T60" s="70">
        <v>8.6999999999999994E-2</v>
      </c>
      <c r="U60" s="71">
        <v>286</v>
      </c>
      <c r="V60" s="71">
        <f t="shared" si="0"/>
        <v>0.28599999999999998</v>
      </c>
    </row>
    <row r="61" spans="1:22" x14ac:dyDescent="0.25">
      <c r="A61">
        <v>59</v>
      </c>
      <c r="B61" s="14">
        <v>54</v>
      </c>
      <c r="C61" t="s">
        <v>98</v>
      </c>
      <c r="D61" s="16"/>
      <c r="E61" s="16"/>
      <c r="F61" s="16"/>
      <c r="G61" s="16"/>
      <c r="H61" s="16"/>
      <c r="I61" s="16"/>
      <c r="J61" s="16"/>
      <c r="K61" s="70" t="str">
        <f>IF($C61='4. Feuille pour le conseil'!$C$5,'4. Feuille pour le conseil'!$C$18,"")</f>
        <v/>
      </c>
      <c r="L61" s="70" t="str">
        <f>IF($C61='4. Feuille pour le conseil'!$C$5,'4. Feuille pour le conseil'!$C$19,"")</f>
        <v/>
      </c>
      <c r="M61" s="72" t="str">
        <f>IF($C61='4. Feuille pour le conseil'!$C$5,'4. Feuille pour le conseil'!$C$21,"")</f>
        <v/>
      </c>
      <c r="N61" s="72" t="str">
        <f>IF($C61='4. Feuille pour le conseil'!$C$5,'4. Feuille pour le conseil'!$C$28,"")</f>
        <v/>
      </c>
      <c r="O61" s="72" t="str">
        <f>IF($C61='4. Feuille pour le conseil'!$C$5,'4. Feuille pour le conseil'!#REF!,"")</f>
        <v/>
      </c>
      <c r="P61" t="s">
        <v>98</v>
      </c>
      <c r="Q61" s="70">
        <v>0.1948</v>
      </c>
      <c r="R61" s="70">
        <v>0.1948</v>
      </c>
      <c r="S61" s="70">
        <v>7.5458999999999998E-2</v>
      </c>
      <c r="T61" s="70">
        <v>1.4E-2</v>
      </c>
      <c r="U61" s="71">
        <v>104</v>
      </c>
      <c r="V61" s="71">
        <f t="shared" si="0"/>
        <v>0.104</v>
      </c>
    </row>
    <row r="62" spans="1:22" x14ac:dyDescent="0.25">
      <c r="A62">
        <v>60</v>
      </c>
      <c r="B62" s="14">
        <v>55</v>
      </c>
      <c r="C62" t="s">
        <v>99</v>
      </c>
      <c r="D62" s="16"/>
      <c r="E62" s="16"/>
      <c r="F62" s="16"/>
      <c r="G62" s="16"/>
      <c r="H62" s="16"/>
      <c r="I62" s="16"/>
      <c r="J62" s="16"/>
      <c r="K62" s="70" t="str">
        <f>IF($C62='4. Feuille pour le conseil'!$C$5,'4. Feuille pour le conseil'!$C$18,"")</f>
        <v/>
      </c>
      <c r="L62" s="70" t="str">
        <f>IF($C62='4. Feuille pour le conseil'!$C$5,'4. Feuille pour le conseil'!$C$19,"")</f>
        <v/>
      </c>
      <c r="M62" s="72" t="str">
        <f>IF($C62='4. Feuille pour le conseil'!$C$5,'4. Feuille pour le conseil'!$C$21,"")</f>
        <v/>
      </c>
      <c r="N62" s="72" t="str">
        <f>IF($C62='4. Feuille pour le conseil'!$C$5,'4. Feuille pour le conseil'!$C$28,"")</f>
        <v/>
      </c>
      <c r="O62" s="72" t="str">
        <f>IF($C62='4. Feuille pour le conseil'!$C$5,'4. Feuille pour le conseil'!#REF!,"")</f>
        <v/>
      </c>
      <c r="P62" t="s">
        <v>99</v>
      </c>
      <c r="Q62" s="70">
        <v>0.35039999999999999</v>
      </c>
      <c r="R62" s="70">
        <v>0.35039999999999999</v>
      </c>
      <c r="S62" s="70">
        <v>0.166326</v>
      </c>
      <c r="T62" s="70">
        <v>8.9999999999999993E-3</v>
      </c>
      <c r="U62" s="71">
        <v>204</v>
      </c>
      <c r="V62" s="71">
        <f t="shared" si="0"/>
        <v>0.20399999999999999</v>
      </c>
    </row>
    <row r="63" spans="1:22" x14ac:dyDescent="0.25">
      <c r="A63">
        <v>61</v>
      </c>
      <c r="B63" s="14">
        <v>56</v>
      </c>
      <c r="C63" t="s">
        <v>4</v>
      </c>
      <c r="D63" s="16"/>
      <c r="E63" s="16"/>
      <c r="F63" s="16"/>
      <c r="G63" s="16"/>
      <c r="H63" s="16"/>
      <c r="I63" s="16"/>
      <c r="J63" s="16"/>
      <c r="K63" s="70" t="str">
        <f>IF($C63='4. Feuille pour le conseil'!$C$5,'4. Feuille pour le conseil'!$C$18,"")</f>
        <v/>
      </c>
      <c r="L63" s="70" t="str">
        <f>IF($C63='4. Feuille pour le conseil'!$C$5,'4. Feuille pour le conseil'!$C$19,"")</f>
        <v/>
      </c>
      <c r="M63" s="72" t="str">
        <f>IF($C63='4. Feuille pour le conseil'!$C$5,'4. Feuille pour le conseil'!$C$21,"")</f>
        <v/>
      </c>
      <c r="N63" s="72" t="str">
        <f>IF($C63='4. Feuille pour le conseil'!$C$5,'4. Feuille pour le conseil'!$C$28,"")</f>
        <v/>
      </c>
      <c r="O63" s="72" t="str">
        <f>IF($C63='4. Feuille pour le conseil'!$C$5,'4. Feuille pour le conseil'!#REF!,"")</f>
        <v/>
      </c>
      <c r="P63" t="s">
        <v>4</v>
      </c>
      <c r="Q63" s="70">
        <v>6.9099999999999995E-2</v>
      </c>
      <c r="R63" s="70">
        <v>6.9099999999999995E-2</v>
      </c>
      <c r="S63" s="70">
        <v>5.2442000000000003E-2</v>
      </c>
      <c r="T63" s="70">
        <v>0.01</v>
      </c>
      <c r="U63" s="71">
        <v>16</v>
      </c>
      <c r="V63" s="71">
        <f t="shared" si="0"/>
        <v>1.6E-2</v>
      </c>
    </row>
    <row r="64" spans="1:22" x14ac:dyDescent="0.25">
      <c r="A64">
        <v>62</v>
      </c>
      <c r="B64" s="14">
        <v>57</v>
      </c>
      <c r="C64" t="s">
        <v>5</v>
      </c>
      <c r="D64" s="16"/>
      <c r="E64" s="16"/>
      <c r="F64" s="16"/>
      <c r="G64" s="16"/>
      <c r="H64" s="16"/>
      <c r="I64" s="16"/>
      <c r="J64" s="16"/>
      <c r="K64" s="70" t="str">
        <f>IF($C64='4. Feuille pour le conseil'!$C$5,'4. Feuille pour le conseil'!$C$18,"")</f>
        <v/>
      </c>
      <c r="L64" s="70" t="str">
        <f>IF($C64='4. Feuille pour le conseil'!$C$5,'4. Feuille pour le conseil'!$C$19,"")</f>
        <v/>
      </c>
      <c r="M64" s="72" t="str">
        <f>IF($C64='4. Feuille pour le conseil'!$C$5,'4. Feuille pour le conseil'!$C$21,"")</f>
        <v/>
      </c>
      <c r="N64" s="72" t="str">
        <f>IF($C64='4. Feuille pour le conseil'!$C$5,'4. Feuille pour le conseil'!$C$28,"")</f>
        <v/>
      </c>
      <c r="O64" s="72" t="str">
        <f>IF($C64='4. Feuille pour le conseil'!$C$5,'4. Feuille pour le conseil'!#REF!,"")</f>
        <v/>
      </c>
      <c r="P64" t="s">
        <v>5</v>
      </c>
      <c r="Q64" s="70">
        <v>0.14949999999999999</v>
      </c>
      <c r="R64" s="70">
        <v>0.14949999999999999</v>
      </c>
      <c r="S64" s="70">
        <v>7.7235999999999999E-2</v>
      </c>
      <c r="T64" s="70">
        <v>1.0999999999999999E-2</v>
      </c>
      <c r="U64" s="71">
        <v>36</v>
      </c>
      <c r="V64" s="71">
        <f t="shared" si="0"/>
        <v>3.5999999999999997E-2</v>
      </c>
    </row>
    <row r="65" spans="1:22" x14ac:dyDescent="0.25">
      <c r="A65">
        <v>63</v>
      </c>
      <c r="B65" s="14">
        <v>58</v>
      </c>
      <c r="C65" t="s">
        <v>6</v>
      </c>
      <c r="D65" s="16"/>
      <c r="E65" s="16"/>
      <c r="F65" s="16"/>
      <c r="G65" s="16"/>
      <c r="H65" s="16"/>
      <c r="I65" s="16"/>
      <c r="J65" s="16"/>
      <c r="K65" s="70" t="str">
        <f>IF($C65='4. Feuille pour le conseil'!$C$5,'4. Feuille pour le conseil'!$C$18,"")</f>
        <v/>
      </c>
      <c r="L65" s="70" t="str">
        <f>IF($C65='4. Feuille pour le conseil'!$C$5,'4. Feuille pour le conseil'!$C$19,"")</f>
        <v/>
      </c>
      <c r="M65" s="72" t="str">
        <f>IF($C65='4. Feuille pour le conseil'!$C$5,'4. Feuille pour le conseil'!$C$21,"")</f>
        <v/>
      </c>
      <c r="N65" s="72" t="str">
        <f>IF($C65='4. Feuille pour le conseil'!$C$5,'4. Feuille pour le conseil'!$C$28,"")</f>
        <v/>
      </c>
      <c r="O65" s="72" t="str">
        <f>IF($C65='4. Feuille pour le conseil'!$C$5,'4. Feuille pour le conseil'!#REF!,"")</f>
        <v/>
      </c>
      <c r="P65" t="s">
        <v>6</v>
      </c>
      <c r="Q65" s="70">
        <v>0.50949999999999995</v>
      </c>
      <c r="R65" s="70">
        <v>0.50949999999999995</v>
      </c>
      <c r="S65" s="70">
        <v>0.23052700000000001</v>
      </c>
      <c r="T65" s="70">
        <v>4.4999999999999998E-2</v>
      </c>
      <c r="U65" s="71">
        <v>67</v>
      </c>
      <c r="V65" s="71">
        <f t="shared" si="0"/>
        <v>6.7000000000000004E-2</v>
      </c>
    </row>
    <row r="66" spans="1:22" x14ac:dyDescent="0.25">
      <c r="A66">
        <v>64</v>
      </c>
      <c r="B66" s="14">
        <v>59</v>
      </c>
      <c r="C66" t="s">
        <v>7</v>
      </c>
      <c r="D66" s="16"/>
      <c r="E66" s="16"/>
      <c r="F66" s="16"/>
      <c r="G66" s="16"/>
      <c r="H66" s="16"/>
      <c r="I66" s="16"/>
      <c r="J66" s="16"/>
      <c r="K66" s="70" t="str">
        <f>IF($C66='4. Feuille pour le conseil'!$C$5,'4. Feuille pour le conseil'!$C$18,"")</f>
        <v/>
      </c>
      <c r="L66" s="70" t="str">
        <f>IF($C66='4. Feuille pour le conseil'!$C$5,'4. Feuille pour le conseil'!$C$19,"")</f>
        <v/>
      </c>
      <c r="M66" s="72" t="str">
        <f>IF($C66='4. Feuille pour le conseil'!$C$5,'4. Feuille pour le conseil'!$C$21,"")</f>
        <v/>
      </c>
      <c r="N66" s="72" t="str">
        <f>IF($C66='4. Feuille pour le conseil'!$C$5,'4. Feuille pour le conseil'!$C$28,"")</f>
        <v/>
      </c>
      <c r="O66" s="72" t="str">
        <f>IF($C66='4. Feuille pour le conseil'!$C$5,'4. Feuille pour le conseil'!#REF!,"")</f>
        <v/>
      </c>
      <c r="P66" t="s">
        <v>7</v>
      </c>
      <c r="Q66" s="70">
        <v>0.39029999999999998</v>
      </c>
      <c r="R66" s="70">
        <v>0.39029999999999998</v>
      </c>
      <c r="S66" s="70">
        <v>0.26666299999999998</v>
      </c>
      <c r="T66" s="70">
        <v>4.4999999999999998E-2</v>
      </c>
      <c r="U66" s="71">
        <v>192</v>
      </c>
      <c r="V66" s="71">
        <f t="shared" si="0"/>
        <v>0.192</v>
      </c>
    </row>
    <row r="67" spans="1:22" x14ac:dyDescent="0.25">
      <c r="A67">
        <v>65</v>
      </c>
      <c r="B67" s="14" t="s">
        <v>33</v>
      </c>
      <c r="C67" t="s">
        <v>8</v>
      </c>
      <c r="D67" s="16"/>
      <c r="E67" s="16"/>
      <c r="F67" s="16"/>
      <c r="G67" s="16"/>
      <c r="H67" s="16"/>
      <c r="I67" s="16"/>
      <c r="J67" s="16"/>
      <c r="K67" s="70">
        <f>IF($C67='4. Feuille pour le conseil'!$C$5,'4. Feuille pour le conseil'!$C$18,"")</f>
        <v>1.05</v>
      </c>
      <c r="L67" s="70">
        <f>IF($C67='4. Feuille pour le conseil'!$C$5,'4. Feuille pour le conseil'!$C$19,"")</f>
        <v>0.47499999999999998</v>
      </c>
      <c r="M67" s="72">
        <f>IF($C67='4. Feuille pour le conseil'!$C$5,'4. Feuille pour le conseil'!$C$21,"")</f>
        <v>3</v>
      </c>
      <c r="N67" s="72">
        <f>IF($C67='4. Feuille pour le conseil'!$C$5,'4. Feuille pour le conseil'!$C$28,"")</f>
        <v>783</v>
      </c>
      <c r="O67" s="72" t="e">
        <f>IF($C67='4. Feuille pour le conseil'!$C$5,'4. Feuille pour le conseil'!#REF!,"")</f>
        <v>#REF!</v>
      </c>
      <c r="P67" t="s">
        <v>8</v>
      </c>
      <c r="Q67" s="70">
        <v>0.3367</v>
      </c>
      <c r="R67" s="70">
        <v>0.3367</v>
      </c>
      <c r="S67" s="70">
        <v>0.12409100000000001</v>
      </c>
      <c r="T67" s="70">
        <v>1.7000000000000001E-2</v>
      </c>
      <c r="U67" s="71">
        <v>170</v>
      </c>
      <c r="V67" s="71">
        <f t="shared" si="0"/>
        <v>0.17</v>
      </c>
    </row>
    <row r="68" spans="1:22" x14ac:dyDescent="0.25">
      <c r="A68">
        <v>66</v>
      </c>
      <c r="B68" s="14" t="s">
        <v>34</v>
      </c>
      <c r="C68" t="s">
        <v>9</v>
      </c>
      <c r="D68" s="16"/>
      <c r="E68" s="16"/>
      <c r="F68" s="16"/>
      <c r="G68" s="16"/>
      <c r="H68" s="16"/>
      <c r="I68" s="16"/>
      <c r="J68" s="16"/>
      <c r="K68" s="70" t="str">
        <f>IF($C68='4. Feuille pour le conseil'!$C$5,'4. Feuille pour le conseil'!$C$18,"")</f>
        <v/>
      </c>
      <c r="L68" s="70" t="str">
        <f>IF($C68='4. Feuille pour le conseil'!$C$5,'4. Feuille pour le conseil'!$C$19,"")</f>
        <v/>
      </c>
      <c r="M68" s="72" t="str">
        <f>IF($C68='4. Feuille pour le conseil'!$C$5,'4. Feuille pour le conseil'!$C$21,"")</f>
        <v/>
      </c>
      <c r="N68" s="72" t="str">
        <f>IF($C68='4. Feuille pour le conseil'!$C$5,'4. Feuille pour le conseil'!$C$28,"")</f>
        <v/>
      </c>
      <c r="O68" s="72" t="str">
        <f>IF($C68='4. Feuille pour le conseil'!$C$5,'4. Feuille pour le conseil'!#REF!,"")</f>
        <v/>
      </c>
      <c r="P68" t="s">
        <v>9</v>
      </c>
      <c r="Q68" s="70">
        <v>0.10730000000000001</v>
      </c>
      <c r="R68" s="70">
        <v>0.10730000000000001</v>
      </c>
      <c r="S68" s="70">
        <v>6.3603999999999994E-2</v>
      </c>
      <c r="T68" s="70">
        <v>0.01</v>
      </c>
      <c r="U68" s="71">
        <v>69</v>
      </c>
      <c r="V68" s="71">
        <f t="shared" ref="V68:V78" si="1">U68*1000/1000000</f>
        <v>6.9000000000000006E-2</v>
      </c>
    </row>
    <row r="69" spans="1:22" x14ac:dyDescent="0.25">
      <c r="A69">
        <v>67</v>
      </c>
      <c r="B69" s="14">
        <v>61</v>
      </c>
      <c r="C69" t="s">
        <v>10</v>
      </c>
      <c r="D69" s="16"/>
      <c r="E69" s="16"/>
      <c r="F69" s="16"/>
      <c r="G69" s="16"/>
      <c r="H69" s="16"/>
      <c r="I69" s="16"/>
      <c r="J69" s="16"/>
      <c r="K69" s="70" t="str">
        <f>IF($C69='4. Feuille pour le conseil'!$C$5,'4. Feuille pour le conseil'!$C$18,"")</f>
        <v/>
      </c>
      <c r="L69" s="70" t="str">
        <f>IF($C69='4. Feuille pour le conseil'!$C$5,'4. Feuille pour le conseil'!$C$19,"")</f>
        <v/>
      </c>
      <c r="M69" s="72" t="str">
        <f>IF($C69='4. Feuille pour le conseil'!$C$5,'4. Feuille pour le conseil'!$C$21,"")</f>
        <v/>
      </c>
      <c r="N69" s="72" t="str">
        <f>IF($C69='4. Feuille pour le conseil'!$C$5,'4. Feuille pour le conseil'!$C$28,"")</f>
        <v/>
      </c>
      <c r="O69" s="72" t="str">
        <f>IF($C69='4. Feuille pour le conseil'!$C$5,'4. Feuille pour le conseil'!#REF!,"")</f>
        <v/>
      </c>
      <c r="P69" t="s">
        <v>10</v>
      </c>
      <c r="Q69" s="70">
        <v>0.37</v>
      </c>
      <c r="R69" s="70">
        <v>0.37</v>
      </c>
      <c r="S69" s="70">
        <v>0.119952</v>
      </c>
      <c r="T69" s="70">
        <v>2.8000000000000001E-2</v>
      </c>
      <c r="U69" s="71">
        <v>385</v>
      </c>
      <c r="V69" s="71">
        <f t="shared" si="1"/>
        <v>0.38500000000000001</v>
      </c>
    </row>
    <row r="70" spans="1:22" x14ac:dyDescent="0.25">
      <c r="A70">
        <v>68</v>
      </c>
      <c r="B70" s="14">
        <v>62</v>
      </c>
      <c r="C70" t="s">
        <v>11</v>
      </c>
      <c r="D70" s="16"/>
      <c r="E70" s="16"/>
      <c r="F70" s="16"/>
      <c r="G70" s="16"/>
      <c r="H70" s="16"/>
      <c r="I70" s="16"/>
      <c r="J70" s="16"/>
      <c r="K70" s="70" t="str">
        <f>IF($C70='4. Feuille pour le conseil'!$C$5,'4. Feuille pour le conseil'!$C$18,"")</f>
        <v/>
      </c>
      <c r="L70" s="70" t="str">
        <f>IF($C70='4. Feuille pour le conseil'!$C$5,'4. Feuille pour le conseil'!$C$19,"")</f>
        <v/>
      </c>
      <c r="M70" s="72" t="str">
        <f>IF($C70='4. Feuille pour le conseil'!$C$5,'4. Feuille pour le conseil'!$C$21,"")</f>
        <v/>
      </c>
      <c r="N70" s="72" t="str">
        <f>IF($C70='4. Feuille pour le conseil'!$C$5,'4. Feuille pour le conseil'!$C$28,"")</f>
        <v/>
      </c>
      <c r="O70" s="72" t="str">
        <f>IF($C70='4. Feuille pour le conseil'!$C$5,'4. Feuille pour le conseil'!#REF!,"")</f>
        <v/>
      </c>
      <c r="P70" t="s">
        <v>11</v>
      </c>
      <c r="Q70" s="70">
        <v>3.5799999999999998E-2</v>
      </c>
      <c r="R70" s="70">
        <v>3.5799999999999998E-2</v>
      </c>
      <c r="S70" s="70">
        <v>2.3341000000000001E-2</v>
      </c>
      <c r="T70" s="70">
        <v>5.0000000000000001E-3</v>
      </c>
      <c r="U70" s="71">
        <v>11</v>
      </c>
      <c r="V70" s="71">
        <f t="shared" si="1"/>
        <v>1.0999999999999999E-2</v>
      </c>
    </row>
    <row r="71" spans="1:22" x14ac:dyDescent="0.25">
      <c r="A71">
        <v>69</v>
      </c>
      <c r="B71" s="14">
        <v>63</v>
      </c>
      <c r="C71" t="s">
        <v>12</v>
      </c>
      <c r="D71" s="16"/>
      <c r="E71" s="16"/>
      <c r="F71" s="16"/>
      <c r="G71" s="16"/>
      <c r="H71" s="16"/>
      <c r="I71" s="16"/>
      <c r="J71" s="16"/>
      <c r="K71" s="70" t="str">
        <f>IF($C71='4. Feuille pour le conseil'!$C$5,'4. Feuille pour le conseil'!$C$18,"")</f>
        <v/>
      </c>
      <c r="L71" s="70" t="str">
        <f>IF($C71='4. Feuille pour le conseil'!$C$5,'4. Feuille pour le conseil'!$C$19,"")</f>
        <v/>
      </c>
      <c r="M71" s="72" t="str">
        <f>IF($C71='4. Feuille pour le conseil'!$C$5,'4. Feuille pour le conseil'!$C$21,"")</f>
        <v/>
      </c>
      <c r="N71" s="72" t="str">
        <f>IF($C71='4. Feuille pour le conseil'!$C$5,'4. Feuille pour le conseil'!$C$28,"")</f>
        <v/>
      </c>
      <c r="O71" s="72" t="str">
        <f>IF($C71='4. Feuille pour le conseil'!$C$5,'4. Feuille pour le conseil'!#REF!,"")</f>
        <v/>
      </c>
      <c r="P71" t="s">
        <v>12</v>
      </c>
      <c r="Q71" s="70">
        <v>0.29149999999999998</v>
      </c>
      <c r="R71" s="70">
        <v>0.29149999999999998</v>
      </c>
      <c r="S71" s="70">
        <v>0.16191700000000001</v>
      </c>
      <c r="T71" s="70">
        <v>3.6999999999999998E-2</v>
      </c>
      <c r="U71" s="71">
        <v>45</v>
      </c>
      <c r="V71" s="71">
        <f t="shared" si="1"/>
        <v>4.4999999999999998E-2</v>
      </c>
    </row>
    <row r="72" spans="1:22" x14ac:dyDescent="0.25">
      <c r="A72">
        <v>70</v>
      </c>
      <c r="B72" s="14">
        <v>64</v>
      </c>
      <c r="C72" t="s">
        <v>13</v>
      </c>
      <c r="D72" s="16"/>
      <c r="E72" s="16"/>
      <c r="F72" s="16"/>
      <c r="G72" s="16"/>
      <c r="H72" s="16"/>
      <c r="I72" s="16"/>
      <c r="J72" s="16"/>
      <c r="K72" s="70" t="str">
        <f>IF($C72='4. Feuille pour le conseil'!$C$5,'4. Feuille pour le conseil'!$C$18,"")</f>
        <v/>
      </c>
      <c r="L72" s="70" t="str">
        <f>IF($C72='4. Feuille pour le conseil'!$C$5,'4. Feuille pour le conseil'!$C$19,"")</f>
        <v/>
      </c>
      <c r="M72" s="72" t="str">
        <f>IF($C72='4. Feuille pour le conseil'!$C$5,'4. Feuille pour le conseil'!$C$21,"")</f>
        <v/>
      </c>
      <c r="N72" s="72" t="str">
        <f>IF($C72='4. Feuille pour le conseil'!$C$5,'4. Feuille pour le conseil'!$C$28,"")</f>
        <v/>
      </c>
      <c r="O72" s="72" t="str">
        <f>IF($C72='4. Feuille pour le conseil'!$C$5,'4. Feuille pour le conseil'!#REF!,"")</f>
        <v/>
      </c>
      <c r="P72" t="s">
        <v>13</v>
      </c>
      <c r="Q72" s="70">
        <v>0.5413</v>
      </c>
      <c r="R72" s="70">
        <v>0.5413</v>
      </c>
      <c r="S72" s="70">
        <v>0.26413599999999998</v>
      </c>
      <c r="T72" s="70">
        <v>5.8000000000000003E-2</v>
      </c>
      <c r="U72" s="71">
        <v>97</v>
      </c>
      <c r="V72" s="71">
        <f t="shared" si="1"/>
        <v>9.7000000000000003E-2</v>
      </c>
    </row>
    <row r="73" spans="1:22" x14ac:dyDescent="0.25">
      <c r="A73">
        <v>71</v>
      </c>
      <c r="B73" s="14">
        <v>65</v>
      </c>
      <c r="C73" t="s">
        <v>14</v>
      </c>
      <c r="D73" s="16"/>
      <c r="E73" s="16"/>
      <c r="F73" s="16"/>
      <c r="G73" s="16"/>
      <c r="H73" s="16"/>
      <c r="I73" s="16"/>
      <c r="J73" s="16"/>
      <c r="K73" s="70" t="str">
        <f>IF($C73='4. Feuille pour le conseil'!$C$5,'4. Feuille pour le conseil'!$C$18,"")</f>
        <v/>
      </c>
      <c r="L73" s="70" t="str">
        <f>IF($C73='4. Feuille pour le conseil'!$C$5,'4. Feuille pour le conseil'!$C$19,"")</f>
        <v/>
      </c>
      <c r="M73" s="72" t="str">
        <f>IF($C73='4. Feuille pour le conseil'!$C$5,'4. Feuille pour le conseil'!$C$21,"")</f>
        <v/>
      </c>
      <c r="N73" s="72" t="str">
        <f>IF($C73='4. Feuille pour le conseil'!$C$5,'4. Feuille pour le conseil'!$C$28,"")</f>
        <v/>
      </c>
      <c r="O73" s="72" t="str">
        <f>IF($C73='4. Feuille pour le conseil'!$C$5,'4. Feuille pour le conseil'!#REF!,"")</f>
        <v/>
      </c>
      <c r="P73" t="s">
        <v>14</v>
      </c>
      <c r="Q73" s="70">
        <v>0.37009999999999998</v>
      </c>
      <c r="R73" s="70">
        <v>0.37009999999999998</v>
      </c>
      <c r="S73" s="70">
        <v>0.19773199999999999</v>
      </c>
      <c r="T73" s="70">
        <v>3.2000000000000001E-2</v>
      </c>
      <c r="U73" s="71">
        <v>116</v>
      </c>
      <c r="V73" s="71">
        <f t="shared" si="1"/>
        <v>0.11600000000000001</v>
      </c>
    </row>
    <row r="74" spans="1:22" x14ac:dyDescent="0.25">
      <c r="A74">
        <v>72</v>
      </c>
      <c r="B74" s="14">
        <v>66</v>
      </c>
      <c r="C74" t="s">
        <v>15</v>
      </c>
      <c r="D74" s="16"/>
      <c r="E74" s="16"/>
      <c r="F74" s="16"/>
      <c r="G74" s="16"/>
      <c r="H74" s="16"/>
      <c r="I74" s="16"/>
      <c r="J74" s="16"/>
      <c r="K74" s="70" t="str">
        <f>IF($C74='4. Feuille pour le conseil'!$C$5,'4. Feuille pour le conseil'!$C$18,"")</f>
        <v/>
      </c>
      <c r="L74" s="70" t="str">
        <f>IF($C74='4. Feuille pour le conseil'!$C$5,'4. Feuille pour le conseil'!$C$19,"")</f>
        <v/>
      </c>
      <c r="M74" s="72" t="str">
        <f>IF($C74='4. Feuille pour le conseil'!$C$5,'4. Feuille pour le conseil'!$C$21,"")</f>
        <v/>
      </c>
      <c r="N74" s="72" t="str">
        <f>IF($C74='4. Feuille pour le conseil'!$C$5,'4. Feuille pour le conseil'!$C$28,"")</f>
        <v/>
      </c>
      <c r="O74" s="72" t="str">
        <f>IF($C74='4. Feuille pour le conseil'!$C$5,'4. Feuille pour le conseil'!#REF!,"")</f>
        <v/>
      </c>
      <c r="P74" t="s">
        <v>15</v>
      </c>
      <c r="Q74" s="70">
        <v>0.56269999999999998</v>
      </c>
      <c r="R74" s="70">
        <v>0.56269999999999998</v>
      </c>
      <c r="S74" s="70">
        <v>0.36524000000000001</v>
      </c>
      <c r="T74" s="70">
        <v>7.0999999999999994E-2</v>
      </c>
      <c r="U74" s="71">
        <v>203</v>
      </c>
      <c r="V74" s="71">
        <f t="shared" si="1"/>
        <v>0.20300000000000001</v>
      </c>
    </row>
    <row r="75" spans="1:22" x14ac:dyDescent="0.25">
      <c r="A75">
        <v>73</v>
      </c>
      <c r="B75" s="14">
        <v>100</v>
      </c>
      <c r="C75" t="s">
        <v>100</v>
      </c>
      <c r="D75" s="16"/>
      <c r="E75" s="16"/>
      <c r="F75" s="16"/>
      <c r="G75" s="16"/>
      <c r="H75" s="16"/>
      <c r="I75" s="16"/>
      <c r="J75" s="16"/>
      <c r="K75" s="70" t="str">
        <f>IF($C75='4. Feuille pour le conseil'!$C$5,'4. Feuille pour le conseil'!$C$18,"")</f>
        <v/>
      </c>
      <c r="L75" s="70" t="str">
        <f>IF($C75='4. Feuille pour le conseil'!$C$5,'4. Feuille pour le conseil'!$C$19,"")</f>
        <v/>
      </c>
      <c r="M75" s="72" t="str">
        <f>IF($C75='4. Feuille pour le conseil'!$C$5,'4. Feuille pour le conseil'!$C$21,"")</f>
        <v/>
      </c>
      <c r="N75" s="72" t="str">
        <f>IF($C75='4. Feuille pour le conseil'!$C$5,'4. Feuille pour le conseil'!$C$28,"")</f>
        <v/>
      </c>
      <c r="O75" s="72" t="str">
        <f>IF($C75='4. Feuille pour le conseil'!$C$5,'4. Feuille pour le conseil'!#REF!,"")</f>
        <v/>
      </c>
      <c r="P75" t="s">
        <v>100</v>
      </c>
      <c r="Q75" s="70">
        <v>5.0000000000000001E-3</v>
      </c>
      <c r="R75" s="70">
        <v>5.0000000000000001E-3</v>
      </c>
      <c r="S75" s="70">
        <v>1.3566999999999999E-2</v>
      </c>
      <c r="T75" s="70">
        <v>0</v>
      </c>
      <c r="U75" s="71">
        <v>0</v>
      </c>
      <c r="V75" s="71">
        <f t="shared" si="1"/>
        <v>0</v>
      </c>
    </row>
    <row r="76" spans="1:22" x14ac:dyDescent="0.25">
      <c r="A76">
        <v>74</v>
      </c>
      <c r="B76" s="14">
        <v>101</v>
      </c>
      <c r="C76" t="s">
        <v>101</v>
      </c>
      <c r="D76" s="16"/>
      <c r="E76" s="16"/>
      <c r="F76" s="16"/>
      <c r="G76" s="16"/>
      <c r="H76" s="16"/>
      <c r="I76" s="16"/>
      <c r="J76" s="16"/>
      <c r="K76" s="70" t="str">
        <f>IF($C76='4. Feuille pour le conseil'!$C$5,'4. Feuille pour le conseil'!$C$18,"")</f>
        <v/>
      </c>
      <c r="L76" s="70" t="str">
        <f>IF($C76='4. Feuille pour le conseil'!$C$5,'4. Feuille pour le conseil'!$C$19,"")</f>
        <v/>
      </c>
      <c r="M76" s="72" t="str">
        <f>IF($C76='4. Feuille pour le conseil'!$C$5,'4. Feuille pour le conseil'!$C$21,"")</f>
        <v/>
      </c>
      <c r="N76" s="72" t="str">
        <f>IF($C76='4. Feuille pour le conseil'!$C$5,'4. Feuille pour le conseil'!$C$28,"")</f>
        <v/>
      </c>
      <c r="O76" s="72" t="str">
        <f>IF($C76='4. Feuille pour le conseil'!$C$5,'4. Feuille pour le conseil'!#REF!,"")</f>
        <v/>
      </c>
      <c r="P76" t="s">
        <v>101</v>
      </c>
      <c r="Q76" s="70">
        <v>5.0000000000000001E-3</v>
      </c>
      <c r="R76" s="70">
        <v>5.0000000000000001E-3</v>
      </c>
      <c r="S76" s="70">
        <v>9.2420000000000002E-3</v>
      </c>
      <c r="T76" s="70">
        <v>0</v>
      </c>
      <c r="U76" s="71">
        <v>20</v>
      </c>
      <c r="V76" s="71">
        <f t="shared" si="1"/>
        <v>0.02</v>
      </c>
    </row>
    <row r="77" spans="1:22" x14ac:dyDescent="0.25">
      <c r="A77">
        <v>75</v>
      </c>
      <c r="B77" s="14">
        <v>102</v>
      </c>
      <c r="C77" t="s">
        <v>102</v>
      </c>
      <c r="D77" s="16"/>
      <c r="E77" s="16"/>
      <c r="F77" s="16"/>
      <c r="G77" s="16"/>
      <c r="H77" s="16"/>
      <c r="I77" s="16"/>
      <c r="J77" s="16"/>
      <c r="K77" s="70" t="str">
        <f>IF($C77='4. Feuille pour le conseil'!$C$5,'4. Feuille pour le conseil'!$C$18,"")</f>
        <v/>
      </c>
      <c r="L77" s="70" t="str">
        <f>IF($C77='4. Feuille pour le conseil'!$C$5,'4. Feuille pour le conseil'!$C$19,"")</f>
        <v/>
      </c>
      <c r="M77" s="72" t="str">
        <f>IF($C77='4. Feuille pour le conseil'!$C$5,'4. Feuille pour le conseil'!$C$21,"")</f>
        <v/>
      </c>
      <c r="N77" s="72" t="str">
        <f>IF($C77='4. Feuille pour le conseil'!$C$5,'4. Feuille pour le conseil'!$C$28,"")</f>
        <v/>
      </c>
      <c r="O77" s="72" t="str">
        <f>IF($C77='4. Feuille pour le conseil'!$C$5,'4. Feuille pour le conseil'!#REF!,"")</f>
        <v/>
      </c>
      <c r="P77" t="s">
        <v>102</v>
      </c>
      <c r="Q77" s="70">
        <v>5.0000000000000001E-3</v>
      </c>
      <c r="R77" s="70">
        <v>5.0000000000000001E-3</v>
      </c>
      <c r="S77" s="70">
        <v>4.5110000000000003E-3</v>
      </c>
      <c r="T77" s="70">
        <v>0</v>
      </c>
      <c r="U77" s="71">
        <v>21</v>
      </c>
      <c r="V77" s="71">
        <f t="shared" si="1"/>
        <v>2.1000000000000001E-2</v>
      </c>
    </row>
    <row r="78" spans="1:22" x14ac:dyDescent="0.25">
      <c r="A78">
        <v>76</v>
      </c>
      <c r="B78" s="14">
        <v>103</v>
      </c>
      <c r="C78" t="s">
        <v>16</v>
      </c>
      <c r="D78" s="16"/>
      <c r="E78" s="16"/>
      <c r="F78" s="16"/>
      <c r="G78" s="16"/>
      <c r="H78" s="16"/>
      <c r="I78" s="16"/>
      <c r="J78" s="16"/>
      <c r="K78" s="70" t="str">
        <f>IF($C78='4. Feuille pour le conseil'!$C$5,'4. Feuille pour le conseil'!$C$18,"")</f>
        <v/>
      </c>
      <c r="L78" s="70" t="str">
        <f>IF($C78='4. Feuille pour le conseil'!$C$5,'4. Feuille pour le conseil'!$C$19,"")</f>
        <v/>
      </c>
      <c r="M78" s="72" t="str">
        <f>IF($C78='4. Feuille pour le conseil'!$C$5,'4. Feuille pour le conseil'!$C$21,"")</f>
        <v/>
      </c>
      <c r="N78" s="72" t="str">
        <f>IF($C78='4. Feuille pour le conseil'!$C$5,'4. Feuille pour le conseil'!$C$28,"")</f>
        <v/>
      </c>
      <c r="O78" s="72" t="str">
        <f>IF($C78='4. Feuille pour le conseil'!$C$5,'4. Feuille pour le conseil'!#REF!,"")</f>
        <v/>
      </c>
      <c r="P78" t="s">
        <v>16</v>
      </c>
      <c r="Q78" s="70">
        <v>5.0000000000000001E-3</v>
      </c>
      <c r="R78" s="70">
        <v>5.0000000000000001E-3</v>
      </c>
      <c r="S78" s="70">
        <v>3.8440000000000002E-3</v>
      </c>
      <c r="T78" s="70">
        <v>1E-3</v>
      </c>
      <c r="U78" s="71">
        <v>8</v>
      </c>
      <c r="V78" s="71">
        <f t="shared" si="1"/>
        <v>8.0000000000000002E-3</v>
      </c>
    </row>
  </sheetData>
  <mergeCells count="2">
    <mergeCell ref="D1:E1"/>
    <mergeCell ref="F1:G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79468262E38545AFCBD47146B1A53F" ma:contentTypeVersion="18" ma:contentTypeDescription="Crée un document." ma:contentTypeScope="" ma:versionID="7720e140a3dd04dbb42e92ccb85b12de">
  <xsd:schema xmlns:xsd="http://www.w3.org/2001/XMLSchema" xmlns:xs="http://www.w3.org/2001/XMLSchema" xmlns:p="http://schemas.microsoft.com/office/2006/metadata/properties" xmlns:ns2="2b447fc1-8535-4f88-a233-64b785396470" xmlns:ns3="bd670970-db30-4cd5-a7fe-11638ce22452" targetNamespace="http://schemas.microsoft.com/office/2006/metadata/properties" ma:root="true" ma:fieldsID="73cacdf3efb3cccf6ee864aadfd0e6d6" ns2:_="" ns3:_="">
    <xsd:import namespace="2b447fc1-8535-4f88-a233-64b785396470"/>
    <xsd:import namespace="bd670970-db30-4cd5-a7fe-11638ce2245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47fc1-8535-4f88-a233-64b7853964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a0017a-f00c-437c-b04a-c8d8385fa05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70970-db30-4cd5-a7fe-11638ce22452"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5d427f4d-780e-4c72-adce-e57a1effa03d}" ma:internalName="TaxCatchAll" ma:showField="CatchAllData" ma:web="bd670970-db30-4cd5-a7fe-11638ce224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d670970-db30-4cd5-a7fe-11638ce22452" xsi:nil="true"/>
    <lcf76f155ced4ddcb4097134ff3c332f xmlns="2b447fc1-8535-4f88-a233-64b7853964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E3BFB6-99B9-41E0-8906-2998451C0E16}">
  <ds:schemaRefs>
    <ds:schemaRef ds:uri="http://schemas.microsoft.com/sharepoint/v3/contenttype/forms"/>
  </ds:schemaRefs>
</ds:datastoreItem>
</file>

<file path=customXml/itemProps2.xml><?xml version="1.0" encoding="utf-8"?>
<ds:datastoreItem xmlns:ds="http://schemas.openxmlformats.org/officeDocument/2006/customXml" ds:itemID="{B1EB82A4-0E69-4C2F-BB3A-29ECA01B79F8}"/>
</file>

<file path=customXml/itemProps3.xml><?xml version="1.0" encoding="utf-8"?>
<ds:datastoreItem xmlns:ds="http://schemas.openxmlformats.org/officeDocument/2006/customXml" ds:itemID="{A25A2792-4BEF-4CEB-B44E-8083C71E7605}">
  <ds:schemaRefs>
    <ds:schemaRef ds:uri="http://www.w3.org/XML/1998/namespace"/>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schemas.microsoft.com/sharepoint/v3"/>
    <ds:schemaRef ds:uri="http://schemas.microsoft.com/office/infopath/2007/PartnerControls"/>
    <ds:schemaRef ds:uri="http://schemas.openxmlformats.org/package/2006/metadata/core-properties"/>
    <ds:schemaRef ds:uri="ddd88ba8-2cdc-4aee-8df4-48c01d1100e2"/>
    <ds:schemaRef ds:uri="bd670970-db30-4cd5-a7fe-11638ce224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1. Stratégie de ventilation</vt:lpstr>
      <vt:lpstr>2. Investissements du conseil</vt:lpstr>
      <vt:lpstr>3. Tableau de bord de l’école</vt:lpstr>
      <vt:lpstr>4. Feuille pour le conseil</vt:lpstr>
      <vt:lpstr>5. Feuille pour les écoles</vt:lpstr>
      <vt:lpstr>Tableaux de financement</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Jennifer Labranche</cp:lastModifiedBy>
  <cp:lastPrinted>2021-08-06T12:59:32Z</cp:lastPrinted>
  <dcterms:created xsi:type="dcterms:W3CDTF">2021-08-03T14:52:18Z</dcterms:created>
  <dcterms:modified xsi:type="dcterms:W3CDTF">2024-12-11T14:00:13Z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0x0101002079468262E38545AFCBD47146B1A53F</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y fmtid="{D5CDD505-2E9C-101B-9397-08002B2CF9AE}" pid="11" name="MediaServiceImageTags">
    <vt:lpwstr/>
  </property>
</Properties>
</file>